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2"/>
  </bookViews>
  <sheets>
    <sheet name="Rencana Aksi  Disos" sheetId="1" r:id="rId1"/>
    <sheet name="Cap RAN TW1" sheetId="2" r:id="rId2"/>
    <sheet name="Cap RAN TW2" sheetId="3" r:id="rId3"/>
    <sheet name="Sheet3" sheetId="4" r:id="rId4"/>
  </sheets>
  <externalReferences>
    <externalReference r:id="rId7"/>
    <externalReference r:id="rId8"/>
    <externalReference r:id="rId9"/>
  </externalReferences>
  <definedNames>
    <definedName name="_xlnm.Print_Titles" localSheetId="1">'Cap RAN TW1'!$4:$9</definedName>
    <definedName name="_xlnm.Print_Titles" localSheetId="2">'Cap RAN TW2'!$4:$9</definedName>
    <definedName name="_xlnm.Print_Titles" localSheetId="0">'Rencana Aksi  Disos'!$4:$9</definedName>
  </definedNames>
  <calcPr fullCalcOnLoad="1"/>
</workbook>
</file>

<file path=xl/sharedStrings.xml><?xml version="1.0" encoding="utf-8"?>
<sst xmlns="http://schemas.openxmlformats.org/spreadsheetml/2006/main" count="223" uniqueCount="67">
  <si>
    <t>No</t>
  </si>
  <si>
    <t>SasaranStrategis</t>
  </si>
  <si>
    <t>Uraian</t>
  </si>
  <si>
    <t>Satuan</t>
  </si>
  <si>
    <t>%</t>
  </si>
  <si>
    <t>APBD</t>
  </si>
  <si>
    <t xml:space="preserve">(Rp) </t>
  </si>
  <si>
    <t>ANGGARAN</t>
  </si>
  <si>
    <t>Program/ Kegiatan</t>
  </si>
  <si>
    <t>Jumlah Sasaran 1</t>
  </si>
  <si>
    <t>1.</t>
  </si>
  <si>
    <t>2.</t>
  </si>
  <si>
    <t>Jumlah Sasaran 2</t>
  </si>
  <si>
    <t>I</t>
  </si>
  <si>
    <t>II</t>
  </si>
  <si>
    <t>III</t>
  </si>
  <si>
    <t>IV</t>
  </si>
  <si>
    <t>Target Kinerja</t>
  </si>
  <si>
    <t>Rencana Aksi per Triwulan</t>
  </si>
  <si>
    <t>1</t>
  </si>
  <si>
    <t>2</t>
  </si>
  <si>
    <t>Penanggung Jawab</t>
  </si>
  <si>
    <t>Indikator Kinerja Utama</t>
  </si>
  <si>
    <t>KABUPATEN SUMBAWA</t>
  </si>
  <si>
    <t>Program Pemberdayaan Fakir Miskin, Komunitas Adat Terpencil (KAT) dan Penyandang Masalah Kesejahteraan Sosial (PMKS) Lainnya</t>
  </si>
  <si>
    <t>Persiapan dan Pemberdayaan Komunitas Adat Terpencil</t>
  </si>
  <si>
    <t>Pemberdayaan Sosial Bagi KTK-PM dan Askesos</t>
  </si>
  <si>
    <t>Program Pelayanan dan Rehabilitasi Kesejahteraan Sosial</t>
  </si>
  <si>
    <t>Penanganan Masalah-masalah Strategis Yang Menyangkut Tanggap Cepat Darurat dan Kejadian Luar Biasa</t>
  </si>
  <si>
    <t>Pelayanan Dan Penyantunan Terhadap Lanjut Usia (Jompo)</t>
  </si>
  <si>
    <t>Dukungan Program  Keserasian Sosial Berbasis Masyarakat</t>
  </si>
  <si>
    <t>Pelayanan Psikososial Bagi Penyandang Masalah Kesejahteraan Sosial (PMKS)</t>
  </si>
  <si>
    <t>Program Pembinaan Anak Terlantar</t>
  </si>
  <si>
    <t>Pengembangan Bakat dan Keterampilan Anak Terlantar</t>
  </si>
  <si>
    <t>Program Pembinaan Para Penyandang Cacat dan Trauma</t>
  </si>
  <si>
    <t>Pendayagunaan Para Penyandang Cacat dan Eks Trauma</t>
  </si>
  <si>
    <t>V</t>
  </si>
  <si>
    <t>Program Pembinaan Eks Penyandang Penyakit Sosial (Eks Narapidana, PSK, Narkoba dan Penyakit Sosial lainnya)</t>
  </si>
  <si>
    <t>Pendidikan dan Pelatihan Keterampilan Berusaha Bagi Eks Penyandang Penyakit Sosial</t>
  </si>
  <si>
    <t>Jumlah Sasaran 1 + 2</t>
  </si>
  <si>
    <t>Program Pemberdayaan Kelembagaan Kesejahteraan Sosial</t>
  </si>
  <si>
    <t>Peningkatan Kualitas SDM Kesejahteraan Sosial Masyarakat</t>
  </si>
  <si>
    <t>Pelestarian Kepahlawanan Keperintisan Kejuangan dan Kesetiakawanan Sosial</t>
  </si>
  <si>
    <t>Pembinaan Masyarakat Miskin dan Penyelenggaraan Sistem Layanan Rujukan Terpadu</t>
  </si>
  <si>
    <t>Pemeliharaan Rutin/Berkala Monumen Bersejarah</t>
  </si>
  <si>
    <t>Program Keluarga Harapan</t>
  </si>
  <si>
    <t>Peningkatan Kapasitas Pengelola Program Keluarga Harapan (PKH)</t>
  </si>
  <si>
    <t>KEPALA DINAS SOSIAL</t>
  </si>
  <si>
    <t>RENCANA AKSI KINERJA DINAS SOSIAL KABUPATEN SUMBAWA</t>
  </si>
  <si>
    <t>Bidang PKS</t>
  </si>
  <si>
    <t>Bidang Rehkesos</t>
  </si>
  <si>
    <t>Bidang Banjamsos</t>
  </si>
  <si>
    <t>Sumbawa Besar,       Februari 2019</t>
  </si>
  <si>
    <t>Ir. A. YANI</t>
  </si>
  <si>
    <t>NIP. 19661116 199401 1 002</t>
  </si>
  <si>
    <t>TAHUN 2019</t>
  </si>
  <si>
    <t>Verlifikasi dan Validasi Data Penyandang Masalah Kesejahteraan Sosial</t>
  </si>
  <si>
    <t>Menurunnya angka PMKS</t>
  </si>
  <si>
    <t>Persentase penurunan angka PMKS</t>
  </si>
  <si>
    <t>Meningkatnya pemenuhan SPM Pelayanan Dasar Bidang Sosial</t>
  </si>
  <si>
    <t>Persentase capaian SPM Bidang Sosial</t>
  </si>
  <si>
    <t>Triwulan I</t>
  </si>
  <si>
    <t>Target</t>
  </si>
  <si>
    <t>Realisasi</t>
  </si>
  <si>
    <t>ket</t>
  </si>
  <si>
    <t>-</t>
  </si>
  <si>
    <t>Sumbawa Besar,       Agustus 2019</t>
  </si>
</sst>
</file>

<file path=xl/styles.xml><?xml version="1.0" encoding="utf-8"?>
<styleSheet xmlns="http://schemas.openxmlformats.org/spreadsheetml/2006/main">
  <numFmts count="4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(* #,##0.0000000000_);_(* \(#,##0.0000000000\);_(* &quot;-&quot;??_);_(@_)"/>
    <numFmt numFmtId="192" formatCode="_(* #,##0.0_);_(* \(#,##0.0\);_(* &quot;-&quot;_);_(@_)"/>
    <numFmt numFmtId="193" formatCode="_(* #,##0.00_);_(* \(#,##0.00\);_(* &quot;-&quot;_);_(@_)"/>
    <numFmt numFmtId="194" formatCode="0.00000"/>
    <numFmt numFmtId="195" formatCode="0.0000"/>
    <numFmt numFmtId="196" formatCode="0.000"/>
    <numFmt numFmtId="197" formatCode="[$-421]dddd\,\ dd\ mmmm\ yyyy"/>
    <numFmt numFmtId="198" formatCode="hh\.mm\.ss"/>
    <numFmt numFmtId="199" formatCode="0.0%"/>
    <numFmt numFmtId="200" formatCode="_(* #,##0.000_);_(* \(#,##0.000\);_(* &quot;-&quot;_);_(@_)"/>
    <numFmt numFmtId="201" formatCode="_(* #,##0.0000_);_(* \(#,##0.0000\);_(* &quot;-&quot;_);_(@_)"/>
    <numFmt numFmtId="202" formatCode="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u val="single"/>
      <sz val="12"/>
      <color indexed="8"/>
      <name val="Tahoma"/>
      <family val="2"/>
    </font>
    <font>
      <b/>
      <sz val="16"/>
      <color indexed="8"/>
      <name val="Calibri"/>
      <family val="2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u val="single"/>
      <sz val="12"/>
      <color theme="1"/>
      <name val="Tahoma"/>
      <family val="2"/>
    </font>
    <font>
      <sz val="12"/>
      <color theme="1"/>
      <name val="Cambria"/>
      <family val="1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double"/>
    </border>
    <border>
      <left>
        <color indexed="63"/>
      </left>
      <right style="medium">
        <color rgb="FF000000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double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double"/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double"/>
      <right style="medium">
        <color rgb="FF000000"/>
      </right>
      <top style="medium"/>
      <bottom style="double"/>
    </border>
    <border>
      <left style="double">
        <color rgb="FF000000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double"/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>
        <color rgb="FF000000"/>
      </left>
      <right style="medium"/>
      <top style="double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>
        <color rgb="FF000000"/>
      </right>
      <top style="double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double"/>
      <bottom style="medium">
        <color rgb="FF000000"/>
      </bottom>
    </border>
    <border>
      <left>
        <color indexed="63"/>
      </left>
      <right>
        <color indexed="63"/>
      </right>
      <top style="double"/>
      <bottom style="medium">
        <color rgb="FF000000"/>
      </bottom>
    </border>
    <border>
      <left>
        <color indexed="63"/>
      </left>
      <right style="double">
        <color rgb="FF000000"/>
      </right>
      <top style="double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double"/>
      <right>
        <color indexed="63"/>
      </right>
      <top style="medium">
        <color rgb="FF000000"/>
      </top>
      <bottom style="double"/>
    </border>
    <border>
      <left>
        <color indexed="63"/>
      </left>
      <right>
        <color indexed="63"/>
      </right>
      <top style="medium">
        <color rgb="FF000000"/>
      </top>
      <bottom style="double"/>
    </border>
    <border>
      <left>
        <color indexed="63"/>
      </left>
      <right style="medium">
        <color rgb="FF000000"/>
      </right>
      <top style="medium">
        <color rgb="FF000000"/>
      </top>
      <bottom style="double"/>
    </border>
    <border>
      <left style="double"/>
      <right style="medium">
        <color rgb="FF000000"/>
      </right>
      <top style="double"/>
      <bottom>
        <color indexed="63"/>
      </bottom>
    </border>
    <border>
      <left style="medium">
        <color rgb="FF000000"/>
      </left>
      <right>
        <color indexed="63"/>
      </right>
      <top style="double"/>
      <bottom>
        <color indexed="63"/>
      </bottom>
    </border>
    <border>
      <left style="double">
        <color rgb="FF000000"/>
      </left>
      <right style="double"/>
      <top style="double"/>
      <bottom>
        <color indexed="63"/>
      </bottom>
    </border>
    <border>
      <left style="double">
        <color rgb="FF000000"/>
      </left>
      <right style="double"/>
      <top>
        <color indexed="63"/>
      </top>
      <bottom>
        <color indexed="63"/>
      </bottom>
    </border>
    <border>
      <left style="double">
        <color rgb="FF000000"/>
      </left>
      <right style="double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double"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medium">
        <color rgb="FF000000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 quotePrefix="1">
      <alignment horizontal="center" vertical="center"/>
    </xf>
    <xf numFmtId="0" fontId="45" fillId="33" borderId="13" xfId="0" applyFont="1" applyFill="1" applyBorder="1" applyAlignment="1" quotePrefix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4" xfId="0" applyFont="1" applyFill="1" applyBorder="1" applyAlignment="1" quotePrefix="1">
      <alignment horizontal="center" vertical="center"/>
    </xf>
    <xf numFmtId="0" fontId="43" fillId="0" borderId="0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169" fontId="43" fillId="0" borderId="15" xfId="43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185" fontId="46" fillId="0" borderId="15" xfId="0" applyNumberFormat="1" applyFont="1" applyBorder="1" applyAlignment="1">
      <alignment vertical="top" wrapText="1"/>
    </xf>
    <xf numFmtId="185" fontId="0" fillId="0" borderId="0" xfId="0" applyNumberFormat="1" applyAlignment="1">
      <alignment/>
    </xf>
    <xf numFmtId="169" fontId="0" fillId="0" borderId="0" xfId="43" applyFont="1" applyAlignment="1">
      <alignment/>
    </xf>
    <xf numFmtId="0" fontId="43" fillId="34" borderId="19" xfId="0" applyFont="1" applyFill="1" applyBorder="1" applyAlignment="1" quotePrefix="1">
      <alignment horizontal="center" vertical="top" wrapText="1"/>
    </xf>
    <xf numFmtId="0" fontId="43" fillId="34" borderId="19" xfId="0" applyFont="1" applyFill="1" applyBorder="1" applyAlignment="1">
      <alignment vertical="top" wrapText="1"/>
    </xf>
    <xf numFmtId="0" fontId="43" fillId="34" borderId="19" xfId="0" applyFont="1" applyFill="1" applyBorder="1" applyAlignment="1">
      <alignment wrapText="1"/>
    </xf>
    <xf numFmtId="169" fontId="43" fillId="0" borderId="20" xfId="43" applyFont="1" applyBorder="1" applyAlignment="1">
      <alignment vertical="top"/>
    </xf>
    <xf numFmtId="0" fontId="43" fillId="0" borderId="2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center" vertical="top" wrapText="1"/>
    </xf>
    <xf numFmtId="193" fontId="46" fillId="0" borderId="0" xfId="43" applyNumberFormat="1" applyFont="1" applyBorder="1" applyAlignment="1">
      <alignment horizontal="center" vertical="top" wrapText="1"/>
    </xf>
    <xf numFmtId="169" fontId="46" fillId="0" borderId="23" xfId="43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5" fontId="43" fillId="0" borderId="15" xfId="42" applyNumberFormat="1" applyFont="1" applyBorder="1" applyAlignment="1">
      <alignment horizontal="center" vertical="top"/>
    </xf>
    <xf numFmtId="185" fontId="46" fillId="0" borderId="15" xfId="0" applyNumberFormat="1" applyFont="1" applyBorder="1" applyAlignment="1">
      <alignment horizontal="center" vertical="top"/>
    </xf>
    <xf numFmtId="0" fontId="43" fillId="0" borderId="24" xfId="0" applyFont="1" applyBorder="1" applyAlignment="1">
      <alignment vertical="top" wrapText="1"/>
    </xf>
    <xf numFmtId="0" fontId="43" fillId="0" borderId="21" xfId="0" applyFont="1" applyBorder="1" applyAlignment="1" quotePrefix="1">
      <alignment horizontal="center" vertical="top" wrapText="1"/>
    </xf>
    <xf numFmtId="0" fontId="43" fillId="0" borderId="0" xfId="0" applyFont="1" applyBorder="1" applyAlignment="1" quotePrefix="1">
      <alignment horizontal="center" vertical="top" wrapText="1"/>
    </xf>
    <xf numFmtId="185" fontId="43" fillId="0" borderId="10" xfId="42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left" vertical="top"/>
    </xf>
    <xf numFmtId="0" fontId="43" fillId="35" borderId="21" xfId="0" applyFont="1" applyFill="1" applyBorder="1" applyAlignment="1">
      <alignment horizontal="center" vertical="top" wrapText="1"/>
    </xf>
    <xf numFmtId="185" fontId="3" fillId="0" borderId="10" xfId="0" applyNumberFormat="1" applyFont="1" applyBorder="1" applyAlignment="1">
      <alignment vertical="top" wrapText="1"/>
    </xf>
    <xf numFmtId="0" fontId="45" fillId="33" borderId="13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185" fontId="43" fillId="0" borderId="15" xfId="0" applyNumberFormat="1" applyFont="1" applyBorder="1" applyAlignment="1">
      <alignment horizontal="center" vertical="top"/>
    </xf>
    <xf numFmtId="0" fontId="46" fillId="0" borderId="16" xfId="0" applyFont="1" applyBorder="1" applyAlignment="1">
      <alignment horizontal="center" vertical="top" wrapText="1"/>
    </xf>
    <xf numFmtId="185" fontId="46" fillId="0" borderId="15" xfId="42" applyNumberFormat="1" applyFont="1" applyBorder="1" applyAlignment="1">
      <alignment horizontal="center" vertical="top"/>
    </xf>
    <xf numFmtId="0" fontId="43" fillId="0" borderId="20" xfId="0" applyFont="1" applyBorder="1" applyAlignment="1">
      <alignment horizontal="center" vertical="top" wrapText="1"/>
    </xf>
    <xf numFmtId="0" fontId="43" fillId="34" borderId="25" xfId="0" applyFont="1" applyFill="1" applyBorder="1" applyAlignment="1">
      <alignment wrapText="1"/>
    </xf>
    <xf numFmtId="0" fontId="43" fillId="0" borderId="26" xfId="0" applyFont="1" applyBorder="1" applyAlignment="1">
      <alignment horizontal="center" vertical="top" wrapText="1"/>
    </xf>
    <xf numFmtId="185" fontId="43" fillId="0" borderId="20" xfId="42" applyNumberFormat="1" applyFont="1" applyBorder="1" applyAlignment="1">
      <alignment horizontal="center" vertical="top"/>
    </xf>
    <xf numFmtId="0" fontId="45" fillId="33" borderId="27" xfId="0" applyFont="1" applyFill="1" applyBorder="1" applyAlignment="1" quotePrefix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3" fillId="0" borderId="29" xfId="0" applyFont="1" applyBorder="1" applyAlignment="1">
      <alignment vertical="top" wrapText="1"/>
    </xf>
    <xf numFmtId="0" fontId="43" fillId="0" borderId="3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85" fontId="46" fillId="36" borderId="31" xfId="0" applyNumberFormat="1" applyFont="1" applyFill="1" applyBorder="1" applyAlignment="1">
      <alignment horizontal="center" vertical="center" wrapText="1"/>
    </xf>
    <xf numFmtId="0" fontId="43" fillId="36" borderId="32" xfId="0" applyFont="1" applyFill="1" applyBorder="1" applyAlignment="1">
      <alignment horizontal="center" vertical="center" wrapText="1"/>
    </xf>
    <xf numFmtId="185" fontId="46" fillId="36" borderId="33" xfId="0" applyNumberFormat="1" applyFont="1" applyFill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185" fontId="46" fillId="37" borderId="35" xfId="0" applyNumberFormat="1" applyFont="1" applyFill="1" applyBorder="1" applyAlignment="1">
      <alignment horizontal="center" vertical="center" wrapText="1"/>
    </xf>
    <xf numFmtId="0" fontId="43" fillId="37" borderId="36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5" fillId="33" borderId="13" xfId="0" applyFont="1" applyFill="1" applyBorder="1" applyAlignment="1">
      <alignment horizontal="center" vertical="center"/>
    </xf>
    <xf numFmtId="0" fontId="43" fillId="0" borderId="15" xfId="0" applyFont="1" applyBorder="1" applyAlignment="1">
      <alignment vertical="top" wrapText="1"/>
    </xf>
    <xf numFmtId="0" fontId="43" fillId="0" borderId="37" xfId="0" applyFont="1" applyBorder="1" applyAlignment="1">
      <alignment vertical="top" wrapText="1"/>
    </xf>
    <xf numFmtId="0" fontId="49" fillId="34" borderId="38" xfId="0" applyFont="1" applyFill="1" applyBorder="1" applyAlignment="1">
      <alignment vertical="center" wrapText="1"/>
    </xf>
    <xf numFmtId="0" fontId="49" fillId="34" borderId="39" xfId="0" applyFont="1" applyFill="1" applyBorder="1" applyAlignment="1">
      <alignment vertical="top" wrapText="1"/>
    </xf>
    <xf numFmtId="0" fontId="43" fillId="35" borderId="15" xfId="0" applyFont="1" applyFill="1" applyBorder="1" applyAlignment="1">
      <alignment vertical="top" wrapText="1"/>
    </xf>
    <xf numFmtId="0" fontId="43" fillId="35" borderId="20" xfId="0" applyFont="1" applyFill="1" applyBorder="1" applyAlignment="1">
      <alignment vertical="top" wrapText="1"/>
    </xf>
    <xf numFmtId="0" fontId="43" fillId="0" borderId="40" xfId="0" applyFont="1" applyBorder="1" applyAlignment="1">
      <alignment vertical="top" wrapText="1"/>
    </xf>
    <xf numFmtId="0" fontId="49" fillId="34" borderId="41" xfId="0" applyFont="1" applyFill="1" applyBorder="1" applyAlignment="1">
      <alignment vertical="top" wrapText="1"/>
    </xf>
    <xf numFmtId="0" fontId="49" fillId="34" borderId="42" xfId="0" applyFont="1" applyFill="1" applyBorder="1" applyAlignment="1">
      <alignment vertical="top" wrapText="1"/>
    </xf>
    <xf numFmtId="0" fontId="46" fillId="36" borderId="43" xfId="0" applyFont="1" applyFill="1" applyBorder="1" applyAlignment="1">
      <alignment horizontal="center" vertical="center" wrapText="1"/>
    </xf>
    <xf numFmtId="0" fontId="46" fillId="36" borderId="44" xfId="0" applyFont="1" applyFill="1" applyBorder="1" applyAlignment="1">
      <alignment horizontal="center" vertical="center" wrapText="1"/>
    </xf>
    <xf numFmtId="0" fontId="46" fillId="36" borderId="45" xfId="0" applyFont="1" applyFill="1" applyBorder="1" applyAlignment="1">
      <alignment horizontal="center" vertical="center" wrapText="1"/>
    </xf>
    <xf numFmtId="0" fontId="46" fillId="36" borderId="46" xfId="0" applyFont="1" applyFill="1" applyBorder="1" applyAlignment="1">
      <alignment horizontal="center" vertical="center" wrapText="1"/>
    </xf>
    <xf numFmtId="0" fontId="46" fillId="36" borderId="47" xfId="0" applyFont="1" applyFill="1" applyBorder="1" applyAlignment="1">
      <alignment horizontal="center" vertical="center" wrapText="1"/>
    </xf>
    <xf numFmtId="0" fontId="46" fillId="36" borderId="48" xfId="0" applyFont="1" applyFill="1" applyBorder="1" applyAlignment="1">
      <alignment horizontal="center" vertical="center" wrapText="1"/>
    </xf>
    <xf numFmtId="0" fontId="43" fillId="0" borderId="19" xfId="0" applyFont="1" applyBorder="1" applyAlignment="1" quotePrefix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45" fillId="33" borderId="51" xfId="0" applyFont="1" applyFill="1" applyBorder="1" applyAlignment="1">
      <alignment horizontal="center" vertical="center" wrapText="1"/>
    </xf>
    <xf numFmtId="0" fontId="45" fillId="33" borderId="52" xfId="0" applyFont="1" applyFill="1" applyBorder="1" applyAlignment="1">
      <alignment horizontal="center" vertical="center" wrapText="1"/>
    </xf>
    <xf numFmtId="0" fontId="45" fillId="33" borderId="53" xfId="0" applyFont="1" applyFill="1" applyBorder="1" applyAlignment="1">
      <alignment horizontal="center" vertical="center" wrapText="1"/>
    </xf>
    <xf numFmtId="0" fontId="45" fillId="33" borderId="54" xfId="0" applyFont="1" applyFill="1" applyBorder="1" applyAlignment="1">
      <alignment horizontal="center" vertical="center" wrapText="1"/>
    </xf>
    <xf numFmtId="0" fontId="45" fillId="33" borderId="55" xfId="0" applyFont="1" applyFill="1" applyBorder="1" applyAlignment="1">
      <alignment horizontal="center" vertical="center" wrapText="1"/>
    </xf>
    <xf numFmtId="0" fontId="45" fillId="33" borderId="56" xfId="0" applyFont="1" applyFill="1" applyBorder="1" applyAlignment="1">
      <alignment horizontal="center" vertical="center" wrapText="1"/>
    </xf>
    <xf numFmtId="0" fontId="45" fillId="33" borderId="57" xfId="0" applyFont="1" applyFill="1" applyBorder="1" applyAlignment="1">
      <alignment horizontal="center" vertical="center" wrapText="1"/>
    </xf>
    <xf numFmtId="0" fontId="45" fillId="33" borderId="58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59" xfId="0" applyFont="1" applyFill="1" applyBorder="1" applyAlignment="1">
      <alignment horizontal="center" vertical="center" wrapText="1"/>
    </xf>
    <xf numFmtId="0" fontId="45" fillId="33" borderId="60" xfId="0" applyFont="1" applyFill="1" applyBorder="1" applyAlignment="1">
      <alignment horizontal="center" vertical="center" wrapText="1"/>
    </xf>
    <xf numFmtId="0" fontId="45" fillId="33" borderId="61" xfId="0" applyFont="1" applyFill="1" applyBorder="1" applyAlignment="1">
      <alignment horizontal="center" vertical="center" wrapText="1"/>
    </xf>
    <xf numFmtId="168" fontId="45" fillId="33" borderId="15" xfId="47" applyFont="1" applyFill="1" applyBorder="1" applyAlignment="1">
      <alignment horizontal="center" vertical="center" wrapText="1"/>
    </xf>
    <xf numFmtId="168" fontId="45" fillId="33" borderId="20" xfId="47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7" borderId="62" xfId="0" applyFont="1" applyFill="1" applyBorder="1" applyAlignment="1">
      <alignment horizontal="center" vertical="center" wrapText="1"/>
    </xf>
    <xf numFmtId="0" fontId="46" fillId="37" borderId="63" xfId="0" applyFont="1" applyFill="1" applyBorder="1" applyAlignment="1">
      <alignment horizontal="center" vertical="center" wrapText="1"/>
    </xf>
    <xf numFmtId="0" fontId="46" fillId="37" borderId="64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/>
    </xf>
    <xf numFmtId="0" fontId="45" fillId="33" borderId="65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66" xfId="0" applyFont="1" applyFill="1" applyBorder="1" applyAlignment="1">
      <alignment horizontal="center" vertical="center" wrapText="1"/>
    </xf>
    <xf numFmtId="0" fontId="45" fillId="33" borderId="49" xfId="0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67" xfId="0" applyFont="1" applyFill="1" applyBorder="1" applyAlignment="1">
      <alignment horizontal="center" vertical="center" wrapText="1"/>
    </xf>
    <xf numFmtId="0" fontId="45" fillId="33" borderId="68" xfId="0" applyFont="1" applyFill="1" applyBorder="1" applyAlignment="1">
      <alignment horizontal="center" vertical="center" wrapText="1"/>
    </xf>
    <xf numFmtId="0" fontId="45" fillId="33" borderId="69" xfId="0" applyFont="1" applyFill="1" applyBorder="1" applyAlignment="1">
      <alignment horizontal="center" vertical="center" wrapText="1"/>
    </xf>
    <xf numFmtId="0" fontId="45" fillId="33" borderId="70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top" wrapText="1"/>
    </xf>
    <xf numFmtId="0" fontId="45" fillId="33" borderId="7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3" fillId="35" borderId="72" xfId="0" applyFont="1" applyFill="1" applyBorder="1" applyAlignment="1">
      <alignment vertical="top" wrapText="1"/>
    </xf>
    <xf numFmtId="0" fontId="43" fillId="0" borderId="73" xfId="0" applyFont="1" applyBorder="1" applyAlignment="1">
      <alignment vertical="top" wrapText="1"/>
    </xf>
    <xf numFmtId="0" fontId="43" fillId="0" borderId="74" xfId="0" applyFont="1" applyBorder="1" applyAlignment="1">
      <alignment horizontal="center" vertical="top" wrapText="1"/>
    </xf>
    <xf numFmtId="0" fontId="43" fillId="0" borderId="75" xfId="0" applyFont="1" applyBorder="1" applyAlignment="1">
      <alignment horizontal="center" vertical="top" wrapText="1"/>
    </xf>
    <xf numFmtId="0" fontId="43" fillId="0" borderId="76" xfId="0" applyFont="1" applyBorder="1" applyAlignment="1">
      <alignment horizontal="center" vertical="top" wrapText="1"/>
    </xf>
    <xf numFmtId="0" fontId="43" fillId="0" borderId="75" xfId="0" applyFont="1" applyBorder="1" applyAlignment="1">
      <alignment horizontal="left" vertical="top"/>
    </xf>
    <xf numFmtId="185" fontId="43" fillId="0" borderId="72" xfId="42" applyNumberFormat="1" applyFont="1" applyBorder="1" applyAlignment="1">
      <alignment horizontal="center" vertical="top"/>
    </xf>
    <xf numFmtId="169" fontId="43" fillId="0" borderId="72" xfId="43" applyFont="1" applyBorder="1" applyAlignment="1">
      <alignment vertical="top"/>
    </xf>
    <xf numFmtId="0" fontId="43" fillId="0" borderId="77" xfId="0" applyFont="1" applyBorder="1" applyAlignment="1">
      <alignment vertical="top" wrapText="1"/>
    </xf>
    <xf numFmtId="0" fontId="43" fillId="0" borderId="10" xfId="0" applyFont="1" applyBorder="1" applyAlignment="1" quotePrefix="1">
      <alignment horizontal="center" vertical="top" wrapText="1"/>
    </xf>
    <xf numFmtId="169" fontId="41" fillId="0" borderId="78" xfId="43" applyFont="1" applyBorder="1" applyAlignment="1">
      <alignment vertical="top"/>
    </xf>
    <xf numFmtId="169" fontId="0" fillId="0" borderId="79" xfId="43" applyFont="1" applyBorder="1" applyAlignment="1">
      <alignment vertical="top"/>
    </xf>
    <xf numFmtId="169" fontId="41" fillId="0" borderId="79" xfId="43" applyFont="1" applyBorder="1" applyAlignment="1">
      <alignment vertical="top"/>
    </xf>
    <xf numFmtId="193" fontId="46" fillId="0" borderId="23" xfId="43" applyNumberFormat="1" applyFont="1" applyBorder="1" applyAlignment="1">
      <alignment horizontal="center" vertical="top" wrapText="1"/>
    </xf>
    <xf numFmtId="169" fontId="0" fillId="0" borderId="80" xfId="43" applyFont="1" applyBorder="1" applyAlignment="1">
      <alignment vertical="top"/>
    </xf>
    <xf numFmtId="169" fontId="41" fillId="0" borderId="80" xfId="43" applyFont="1" applyBorder="1" applyAlignment="1">
      <alignment vertical="top"/>
    </xf>
    <xf numFmtId="169" fontId="43" fillId="0" borderId="10" xfId="43" applyFont="1" applyBorder="1" applyAlignment="1">
      <alignment vertical="top"/>
    </xf>
    <xf numFmtId="185" fontId="43" fillId="0" borderId="10" xfId="0" applyNumberFormat="1" applyFont="1" applyBorder="1" applyAlignment="1">
      <alignment horizontal="center" vertical="top"/>
    </xf>
    <xf numFmtId="185" fontId="46" fillId="0" borderId="10" xfId="42" applyNumberFormat="1" applyFont="1" applyBorder="1" applyAlignment="1">
      <alignment horizontal="center" vertical="top"/>
    </xf>
    <xf numFmtId="185" fontId="46" fillId="0" borderId="10" xfId="0" applyNumberFormat="1" applyFont="1" applyBorder="1" applyAlignment="1">
      <alignment horizontal="center" vertical="top"/>
    </xf>
    <xf numFmtId="193" fontId="46" fillId="0" borderId="15" xfId="43" applyNumberFormat="1" applyFont="1" applyBorder="1" applyAlignment="1">
      <alignment horizontal="center" vertical="top" wrapText="1"/>
    </xf>
    <xf numFmtId="193" fontId="46" fillId="0" borderId="79" xfId="43" applyNumberFormat="1" applyFont="1" applyBorder="1" applyAlignment="1">
      <alignment horizontal="center" vertical="top" wrapText="1"/>
    </xf>
    <xf numFmtId="2" fontId="43" fillId="0" borderId="10" xfId="0" applyNumberFormat="1" applyFont="1" applyBorder="1" applyAlignment="1" quotePrefix="1">
      <alignment horizontal="center" vertical="top" wrapText="1"/>
    </xf>
    <xf numFmtId="169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 2 2" xfId="44"/>
    <cellStyle name="Comma 2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2019\Folder%20Baru\LAPORAN%20FISIK%20KEUANGAN%202019\1.%20LAPORAN%20BULANAN%20%20DINAS%20SOSIAL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han%20FGD%20dan%20Asistensi%20Dokumen%20AKIP%202017\a-FILE-DOK%20SAKIP%20OPD%202019\001-OPD%20Sampel\19-DISOS\SAKIP%20TERBARU%20DISOS%202019\5.%20LAPORAN%20RENCANA%20AKSI%20DISOS%202019\RENCANA%20AKSI%20KINERJA%20DISOS%20TW%20I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han%20FGD%20dan%20Asistensi%20Dokumen%20AKIP%202017\a-FILE-DOK%20SAKIP%20OPD%202019\001-OPD%20Sampel\19-DISOS\SAKIP%20TERBARU%20DISOS%202019\5.%20LAPORAN%20RENCANA%20AKSI%20DISOS%202019\RENCANA%20AKSI%20KINERJA%20DISOS%20TW%20II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ET"/>
    </sheetNames>
    <sheetDataSet>
      <sheetData sheetId="2">
        <row r="130">
          <cell r="L130">
            <v>24323350</v>
          </cell>
        </row>
        <row r="150">
          <cell r="L150">
            <v>1066625</v>
          </cell>
        </row>
        <row r="159">
          <cell r="L159">
            <v>17550000</v>
          </cell>
        </row>
        <row r="172">
          <cell r="L172">
            <v>194750</v>
          </cell>
        </row>
        <row r="181">
          <cell r="L181">
            <v>0</v>
          </cell>
        </row>
        <row r="189">
          <cell r="L189">
            <v>2401350</v>
          </cell>
        </row>
        <row r="201">
          <cell r="L201">
            <v>32710742</v>
          </cell>
        </row>
        <row r="212">
          <cell r="L212">
            <v>23009400</v>
          </cell>
        </row>
        <row r="224">
          <cell r="L224">
            <v>4630450</v>
          </cell>
        </row>
        <row r="234">
          <cell r="L234">
            <v>1277850</v>
          </cell>
        </row>
        <row r="251">
          <cell r="L251">
            <v>0</v>
          </cell>
        </row>
        <row r="260">
          <cell r="L260">
            <v>28960900</v>
          </cell>
        </row>
        <row r="274">
          <cell r="L274">
            <v>7262400</v>
          </cell>
        </row>
        <row r="283">
          <cell r="L283">
            <v>19022500</v>
          </cell>
        </row>
        <row r="298">
          <cell r="L298">
            <v>30760900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CANA AKSI 2019"/>
      <sheetName val="REALISASI RENCANA AKSI TW I"/>
      <sheetName val="REALISASI CAPAIAN PK TW I"/>
      <sheetName val="MONEV TW I"/>
      <sheetName val="MONEV TW I (2)"/>
    </sheetNames>
    <sheetDataSet>
      <sheetData sheetId="1">
        <row r="11">
          <cell r="N11">
            <v>24323350</v>
          </cell>
        </row>
        <row r="12">
          <cell r="N12">
            <v>1066625</v>
          </cell>
        </row>
        <row r="14">
          <cell r="N14">
            <v>17550000</v>
          </cell>
        </row>
        <row r="16">
          <cell r="N16">
            <v>0</v>
          </cell>
        </row>
        <row r="17">
          <cell r="N17">
            <v>2401350</v>
          </cell>
        </row>
        <row r="19">
          <cell r="N19">
            <v>32710742</v>
          </cell>
        </row>
        <row r="21">
          <cell r="N21">
            <v>23009400</v>
          </cell>
        </row>
        <row r="23">
          <cell r="N23">
            <v>4630450</v>
          </cell>
        </row>
        <row r="27">
          <cell r="N27">
            <v>1277850</v>
          </cell>
        </row>
        <row r="29">
          <cell r="N29">
            <v>28960900</v>
          </cell>
        </row>
        <row r="30">
          <cell r="N30">
            <v>7262400</v>
          </cell>
        </row>
        <row r="31">
          <cell r="N31">
            <v>19022500</v>
          </cell>
        </row>
        <row r="33">
          <cell r="N33">
            <v>30760900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CANA AKSI 2019"/>
      <sheetName val="REALISASI RENCANA AKSI TW II"/>
      <sheetName val="REALISASI CAPAIAN PK TW II"/>
      <sheetName val="MONEV TW II"/>
    </sheetNames>
    <sheetDataSet>
      <sheetData sheetId="0">
        <row r="15">
          <cell r="Q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60" zoomScaleNormal="81" zoomScalePageLayoutView="0" workbookViewId="0" topLeftCell="A18">
      <selection activeCell="S26" sqref="S26:S33"/>
    </sheetView>
  </sheetViews>
  <sheetFormatPr defaultColWidth="9.140625" defaultRowHeight="15"/>
  <cols>
    <col min="1" max="1" width="4.00390625" style="0" customWidth="1"/>
    <col min="2" max="2" width="18.7109375" style="0" customWidth="1"/>
    <col min="3" max="3" width="18.28125" style="0" customWidth="1"/>
    <col min="4" max="4" width="8.00390625" style="0" customWidth="1"/>
    <col min="5" max="5" width="8.8515625" style="0" customWidth="1"/>
    <col min="6" max="9" width="4.7109375" style="0" customWidth="1"/>
    <col min="10" max="11" width="3.57421875" style="0" customWidth="1"/>
    <col min="12" max="12" width="47.00390625" style="0" customWidth="1"/>
    <col min="13" max="13" width="17.00390625" style="0" customWidth="1"/>
    <col min="14" max="14" width="16.421875" style="0" customWidth="1"/>
    <col min="15" max="15" width="16.7109375" style="0" customWidth="1"/>
    <col min="16" max="16" width="17.421875" style="0" customWidth="1"/>
    <col min="17" max="17" width="17.28125" style="0" customWidth="1"/>
    <col min="18" max="18" width="19.00390625" style="0" customWidth="1"/>
    <col min="19" max="19" width="14.7109375" style="0" bestFit="1" customWidth="1"/>
  </cols>
  <sheetData>
    <row r="1" spans="1:18" ht="2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7.25" customHeight="1">
      <c r="A2" s="115" t="s">
        <v>55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7.5" customHeight="1" thickBot="1"/>
    <row r="4" spans="1:18" ht="18.75" customHeight="1" thickBot="1" thickTop="1">
      <c r="A4" s="116" t="s">
        <v>0</v>
      </c>
      <c r="B4" s="119" t="s">
        <v>1</v>
      </c>
      <c r="C4" s="122" t="s">
        <v>22</v>
      </c>
      <c r="D4" s="123"/>
      <c r="E4" s="123"/>
      <c r="F4" s="123"/>
      <c r="G4" s="123"/>
      <c r="H4" s="123"/>
      <c r="I4" s="123"/>
      <c r="J4" s="122" t="s">
        <v>8</v>
      </c>
      <c r="K4" s="123"/>
      <c r="L4" s="124"/>
      <c r="M4" s="94" t="s">
        <v>7</v>
      </c>
      <c r="N4" s="95"/>
      <c r="O4" s="95"/>
      <c r="P4" s="95"/>
      <c r="Q4" s="96"/>
      <c r="R4" s="129" t="s">
        <v>21</v>
      </c>
    </row>
    <row r="5" spans="1:18" ht="18" customHeight="1" thickBot="1">
      <c r="A5" s="117"/>
      <c r="B5" s="120"/>
      <c r="C5" s="100"/>
      <c r="D5" s="101"/>
      <c r="E5" s="101"/>
      <c r="F5" s="101"/>
      <c r="G5" s="101"/>
      <c r="H5" s="101"/>
      <c r="I5" s="101"/>
      <c r="J5" s="125"/>
      <c r="K5" s="105"/>
      <c r="L5" s="106"/>
      <c r="M5" s="91" t="s">
        <v>5</v>
      </c>
      <c r="N5" s="92"/>
      <c r="O5" s="92"/>
      <c r="P5" s="92"/>
      <c r="Q5" s="93"/>
      <c r="R5" s="130"/>
    </row>
    <row r="6" spans="1:18" ht="12" customHeight="1">
      <c r="A6" s="117"/>
      <c r="B6" s="120"/>
      <c r="C6" s="132" t="s">
        <v>2</v>
      </c>
      <c r="D6" s="132" t="s">
        <v>3</v>
      </c>
      <c r="E6" s="132" t="s">
        <v>17</v>
      </c>
      <c r="F6" s="97" t="s">
        <v>18</v>
      </c>
      <c r="G6" s="98"/>
      <c r="H6" s="98"/>
      <c r="I6" s="99"/>
      <c r="J6" s="125"/>
      <c r="K6" s="105"/>
      <c r="L6" s="106"/>
      <c r="M6" s="103" t="s">
        <v>6</v>
      </c>
      <c r="N6" s="105" t="s">
        <v>18</v>
      </c>
      <c r="O6" s="105"/>
      <c r="P6" s="105"/>
      <c r="Q6" s="106"/>
      <c r="R6" s="130"/>
    </row>
    <row r="7" spans="1:18" ht="21.75" customHeight="1" thickBot="1">
      <c r="A7" s="117"/>
      <c r="B7" s="120"/>
      <c r="C7" s="120"/>
      <c r="D7" s="120"/>
      <c r="E7" s="120"/>
      <c r="F7" s="100"/>
      <c r="G7" s="101"/>
      <c r="H7" s="101"/>
      <c r="I7" s="102"/>
      <c r="J7" s="125"/>
      <c r="K7" s="105"/>
      <c r="L7" s="106"/>
      <c r="M7" s="103"/>
      <c r="N7" s="101"/>
      <c r="O7" s="101"/>
      <c r="P7" s="101"/>
      <c r="Q7" s="102"/>
      <c r="R7" s="130"/>
    </row>
    <row r="8" spans="1:18" ht="18.75" customHeight="1" thickBot="1">
      <c r="A8" s="118"/>
      <c r="B8" s="121"/>
      <c r="C8" s="121"/>
      <c r="D8" s="121"/>
      <c r="E8" s="121"/>
      <c r="F8" s="3" t="s">
        <v>13</v>
      </c>
      <c r="G8" s="3" t="s">
        <v>14</v>
      </c>
      <c r="H8" s="3" t="s">
        <v>15</v>
      </c>
      <c r="I8" s="3" t="s">
        <v>16</v>
      </c>
      <c r="J8" s="126"/>
      <c r="K8" s="127"/>
      <c r="L8" s="128"/>
      <c r="M8" s="104"/>
      <c r="N8" s="3" t="s">
        <v>13</v>
      </c>
      <c r="O8" s="3" t="s">
        <v>14</v>
      </c>
      <c r="P8" s="3" t="s">
        <v>15</v>
      </c>
      <c r="Q8" s="3" t="s">
        <v>16</v>
      </c>
      <c r="R8" s="131"/>
    </row>
    <row r="9" spans="1:18" ht="18" customHeight="1" thickBot="1">
      <c r="A9" s="49" t="s">
        <v>19</v>
      </c>
      <c r="B9" s="4" t="s">
        <v>20</v>
      </c>
      <c r="C9" s="7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4">
        <v>9</v>
      </c>
      <c r="J9" s="134">
        <v>10</v>
      </c>
      <c r="K9" s="135"/>
      <c r="L9" s="136"/>
      <c r="M9" s="6">
        <v>11</v>
      </c>
      <c r="N9" s="39">
        <v>12</v>
      </c>
      <c r="O9" s="39">
        <v>13</v>
      </c>
      <c r="P9" s="39">
        <v>14</v>
      </c>
      <c r="Q9" s="39">
        <v>15</v>
      </c>
      <c r="R9" s="50">
        <v>16</v>
      </c>
    </row>
    <row r="10" spans="1:19" ht="47.25" customHeight="1" thickTop="1">
      <c r="A10" s="20" t="s">
        <v>10</v>
      </c>
      <c r="B10" s="75" t="s">
        <v>57</v>
      </c>
      <c r="C10" s="74" t="s">
        <v>58</v>
      </c>
      <c r="D10" s="26" t="s">
        <v>4</v>
      </c>
      <c r="E10" s="1">
        <v>10</v>
      </c>
      <c r="F10" s="1">
        <v>0</v>
      </c>
      <c r="G10" s="1">
        <v>5</v>
      </c>
      <c r="H10" s="1"/>
      <c r="I10" s="1">
        <v>10</v>
      </c>
      <c r="J10" s="27" t="s">
        <v>13</v>
      </c>
      <c r="K10" s="89" t="s">
        <v>24</v>
      </c>
      <c r="L10" s="90"/>
      <c r="M10" s="28">
        <f>SUM(M11:M12)</f>
        <v>259778450</v>
      </c>
      <c r="N10" s="28">
        <f>SUM(N11:N12)</f>
        <v>51750000</v>
      </c>
      <c r="O10" s="28">
        <f>SUM(O11:O12)</f>
        <v>60541350</v>
      </c>
      <c r="P10" s="28">
        <f>SUM(P11:P12)</f>
        <v>83494600</v>
      </c>
      <c r="Q10" s="28">
        <f>SUM(Q11:Q12)</f>
        <v>63992500</v>
      </c>
      <c r="R10" s="51"/>
      <c r="S10" s="160">
        <f>N10+O10</f>
        <v>112291350</v>
      </c>
    </row>
    <row r="11" spans="1:19" ht="33" customHeight="1">
      <c r="A11" s="21"/>
      <c r="B11" s="72"/>
      <c r="C11" s="73"/>
      <c r="D11" s="26"/>
      <c r="E11" s="1"/>
      <c r="F11" s="1"/>
      <c r="G11" s="1"/>
      <c r="H11" s="1"/>
      <c r="I11" s="1"/>
      <c r="J11" s="11"/>
      <c r="K11" s="8">
        <v>1</v>
      </c>
      <c r="L11" s="29" t="s">
        <v>25</v>
      </c>
      <c r="M11" s="30">
        <v>249344300</v>
      </c>
      <c r="N11" s="15">
        <v>49868000</v>
      </c>
      <c r="O11" s="15">
        <v>57349000</v>
      </c>
      <c r="P11" s="15">
        <v>79789600</v>
      </c>
      <c r="Q11" s="15">
        <v>62337700</v>
      </c>
      <c r="R11" s="51" t="s">
        <v>49</v>
      </c>
      <c r="S11" s="160">
        <f aca="true" t="shared" si="0" ref="S11:S33">N11+O11</f>
        <v>107217000</v>
      </c>
    </row>
    <row r="12" spans="1:19" ht="31.5" customHeight="1">
      <c r="A12" s="22"/>
      <c r="B12" s="72"/>
      <c r="C12" s="73"/>
      <c r="D12" s="26"/>
      <c r="E12" s="1"/>
      <c r="F12" s="1"/>
      <c r="G12" s="1"/>
      <c r="H12" s="1"/>
      <c r="I12" s="1"/>
      <c r="J12" s="11"/>
      <c r="K12" s="8">
        <v>2</v>
      </c>
      <c r="L12" s="29" t="s">
        <v>26</v>
      </c>
      <c r="M12" s="42">
        <v>10434150</v>
      </c>
      <c r="N12" s="42">
        <v>1882000</v>
      </c>
      <c r="O12" s="42">
        <v>3192350</v>
      </c>
      <c r="P12" s="42">
        <v>3705000</v>
      </c>
      <c r="Q12" s="42">
        <v>1654800</v>
      </c>
      <c r="R12" s="51" t="s">
        <v>50</v>
      </c>
      <c r="S12" s="160">
        <f t="shared" si="0"/>
        <v>5074350</v>
      </c>
    </row>
    <row r="13" spans="1:19" ht="33" customHeight="1">
      <c r="A13" s="22"/>
      <c r="B13" s="40"/>
      <c r="C13" s="110"/>
      <c r="D13" s="26"/>
      <c r="E13" s="1"/>
      <c r="F13" s="1"/>
      <c r="G13" s="1"/>
      <c r="H13" s="1"/>
      <c r="I13" s="1"/>
      <c r="J13" s="43" t="s">
        <v>14</v>
      </c>
      <c r="K13" s="111" t="s">
        <v>27</v>
      </c>
      <c r="L13" s="112"/>
      <c r="M13" s="44">
        <f>SUM(M14:M17)</f>
        <v>327098140</v>
      </c>
      <c r="N13" s="44">
        <f>SUM(N14:N17)</f>
        <v>61046640</v>
      </c>
      <c r="O13" s="44">
        <f>SUM(O14:O17)</f>
        <v>86153800</v>
      </c>
      <c r="P13" s="44">
        <f>SUM(P14:P17)</f>
        <v>107509860</v>
      </c>
      <c r="Q13" s="44">
        <f>SUM(Q14:Q17)</f>
        <v>72387840</v>
      </c>
      <c r="R13" s="51"/>
      <c r="S13" s="160">
        <f t="shared" si="0"/>
        <v>147200440</v>
      </c>
    </row>
    <row r="14" spans="1:19" ht="45" customHeight="1">
      <c r="A14" s="22"/>
      <c r="B14" s="40"/>
      <c r="C14" s="110"/>
      <c r="D14" s="9"/>
      <c r="E14" s="9"/>
      <c r="F14" s="9"/>
      <c r="G14" s="9"/>
      <c r="H14" s="9"/>
      <c r="I14" s="9"/>
      <c r="J14" s="10"/>
      <c r="K14" s="8">
        <v>1</v>
      </c>
      <c r="L14" s="29" t="s">
        <v>28</v>
      </c>
      <c r="M14" s="30">
        <v>199694165</v>
      </c>
      <c r="N14" s="15">
        <v>41900000</v>
      </c>
      <c r="O14" s="15">
        <v>43950000</v>
      </c>
      <c r="P14" s="15">
        <v>63948000</v>
      </c>
      <c r="Q14" s="15">
        <v>49896165</v>
      </c>
      <c r="R14" s="51" t="s">
        <v>51</v>
      </c>
      <c r="S14" s="160">
        <f t="shared" si="0"/>
        <v>85850000</v>
      </c>
    </row>
    <row r="15" spans="1:19" ht="33" customHeight="1">
      <c r="A15" s="22"/>
      <c r="B15" s="40"/>
      <c r="C15" s="110"/>
      <c r="D15" s="9"/>
      <c r="E15" s="9"/>
      <c r="F15" s="9"/>
      <c r="G15" s="9"/>
      <c r="H15" s="9"/>
      <c r="I15" s="9"/>
      <c r="J15" s="10"/>
      <c r="K15" s="8">
        <v>2</v>
      </c>
      <c r="L15" s="29" t="s">
        <v>29</v>
      </c>
      <c r="M15" s="30">
        <v>37465550</v>
      </c>
      <c r="N15" s="15">
        <v>1135000</v>
      </c>
      <c r="O15" s="15">
        <v>21500000</v>
      </c>
      <c r="P15" s="15">
        <v>14830550</v>
      </c>
      <c r="Q15" s="15">
        <v>0</v>
      </c>
      <c r="R15" s="51"/>
      <c r="S15" s="160">
        <f t="shared" si="0"/>
        <v>22635000</v>
      </c>
    </row>
    <row r="16" spans="1:19" ht="33" customHeight="1">
      <c r="A16" s="22"/>
      <c r="B16" s="40"/>
      <c r="C16" s="25"/>
      <c r="D16" s="9"/>
      <c r="E16" s="9"/>
      <c r="F16" s="9"/>
      <c r="G16" s="9"/>
      <c r="H16" s="9"/>
      <c r="I16" s="9"/>
      <c r="J16" s="10"/>
      <c r="K16" s="8">
        <v>3</v>
      </c>
      <c r="L16" s="29" t="s">
        <v>30</v>
      </c>
      <c r="M16" s="30">
        <v>5880475</v>
      </c>
      <c r="N16" s="15">
        <v>1200000</v>
      </c>
      <c r="O16" s="15">
        <v>1349800</v>
      </c>
      <c r="P16" s="15">
        <v>1865000</v>
      </c>
      <c r="Q16" s="15">
        <v>1465675</v>
      </c>
      <c r="R16" s="51"/>
      <c r="S16" s="160">
        <f t="shared" si="0"/>
        <v>2549800</v>
      </c>
    </row>
    <row r="17" spans="1:19" ht="33" customHeight="1">
      <c r="A17" s="22"/>
      <c r="B17" s="40"/>
      <c r="C17" s="25"/>
      <c r="D17" s="9"/>
      <c r="E17" s="9"/>
      <c r="F17" s="9"/>
      <c r="G17" s="9"/>
      <c r="H17" s="9"/>
      <c r="I17" s="9"/>
      <c r="J17" s="10"/>
      <c r="K17" s="8">
        <v>4</v>
      </c>
      <c r="L17" s="29" t="s">
        <v>31</v>
      </c>
      <c r="M17" s="30">
        <v>84057950</v>
      </c>
      <c r="N17" s="15">
        <v>16811640</v>
      </c>
      <c r="O17" s="15">
        <v>19354000</v>
      </c>
      <c r="P17" s="15">
        <v>26866310</v>
      </c>
      <c r="Q17" s="15">
        <v>21026000</v>
      </c>
      <c r="R17" s="51"/>
      <c r="S17" s="160">
        <f t="shared" si="0"/>
        <v>36165640</v>
      </c>
    </row>
    <row r="18" spans="1:19" ht="21" customHeight="1">
      <c r="A18" s="22"/>
      <c r="B18" s="40"/>
      <c r="C18" s="25"/>
      <c r="D18" s="9"/>
      <c r="E18" s="9"/>
      <c r="F18" s="9"/>
      <c r="G18" s="9"/>
      <c r="H18" s="9"/>
      <c r="I18" s="9"/>
      <c r="J18" s="43" t="s">
        <v>15</v>
      </c>
      <c r="K18" s="111" t="s">
        <v>32</v>
      </c>
      <c r="L18" s="112"/>
      <c r="M18" s="44">
        <f>M19</f>
        <v>55305825</v>
      </c>
      <c r="N18" s="44">
        <f>N19</f>
        <v>8965000</v>
      </c>
      <c r="O18" s="44">
        <f>O19</f>
        <v>23390000</v>
      </c>
      <c r="P18" s="44">
        <f>P19</f>
        <v>17252625</v>
      </c>
      <c r="Q18" s="44">
        <f>Q19</f>
        <v>5698200</v>
      </c>
      <c r="R18" s="51"/>
      <c r="S18" s="160">
        <f t="shared" si="0"/>
        <v>32355000</v>
      </c>
    </row>
    <row r="19" spans="1:19" ht="35.25" customHeight="1">
      <c r="A19" s="22"/>
      <c r="B19" s="40"/>
      <c r="C19" s="110"/>
      <c r="D19" s="8"/>
      <c r="E19" s="9"/>
      <c r="F19" s="1"/>
      <c r="G19" s="1"/>
      <c r="H19" s="1"/>
      <c r="I19" s="1"/>
      <c r="J19" s="12"/>
      <c r="K19" s="8">
        <v>1</v>
      </c>
      <c r="L19" s="29" t="s">
        <v>33</v>
      </c>
      <c r="M19" s="42">
        <v>55305825</v>
      </c>
      <c r="N19" s="42">
        <v>8965000</v>
      </c>
      <c r="O19" s="42">
        <v>23390000</v>
      </c>
      <c r="P19" s="42">
        <v>17252625</v>
      </c>
      <c r="Q19" s="42">
        <v>5698200</v>
      </c>
      <c r="R19" s="51"/>
      <c r="S19" s="160">
        <f t="shared" si="0"/>
        <v>32355000</v>
      </c>
    </row>
    <row r="20" spans="1:19" ht="34.5" customHeight="1">
      <c r="A20" s="22"/>
      <c r="B20" s="40"/>
      <c r="C20" s="110"/>
      <c r="D20" s="8"/>
      <c r="E20" s="9"/>
      <c r="F20" s="1"/>
      <c r="G20" s="1"/>
      <c r="H20" s="1"/>
      <c r="I20" s="1"/>
      <c r="J20" s="43" t="s">
        <v>16</v>
      </c>
      <c r="K20" s="111" t="s">
        <v>34</v>
      </c>
      <c r="L20" s="112"/>
      <c r="M20" s="31">
        <f>M21</f>
        <v>159368600</v>
      </c>
      <c r="N20" s="31">
        <f>N21</f>
        <v>31873720</v>
      </c>
      <c r="O20" s="31">
        <f>O21</f>
        <v>36654778</v>
      </c>
      <c r="P20" s="31">
        <f>P21</f>
        <v>50997953</v>
      </c>
      <c r="Q20" s="31">
        <f>Q21</f>
        <v>39842149</v>
      </c>
      <c r="R20" s="51"/>
      <c r="S20" s="160">
        <f t="shared" si="0"/>
        <v>68528498</v>
      </c>
    </row>
    <row r="21" spans="1:19" ht="30.75" customHeight="1">
      <c r="A21" s="22"/>
      <c r="B21" s="40"/>
      <c r="C21" s="110"/>
      <c r="D21" s="8"/>
      <c r="E21" s="9"/>
      <c r="F21" s="1"/>
      <c r="G21" s="1"/>
      <c r="H21" s="1"/>
      <c r="I21" s="1"/>
      <c r="J21" s="12"/>
      <c r="K21" s="8">
        <v>1</v>
      </c>
      <c r="L21" s="29" t="s">
        <v>35</v>
      </c>
      <c r="M21" s="42">
        <v>159368600</v>
      </c>
      <c r="N21" s="42">
        <v>31873720</v>
      </c>
      <c r="O21" s="42">
        <v>36654778</v>
      </c>
      <c r="P21" s="42">
        <v>50997953</v>
      </c>
      <c r="Q21" s="42">
        <v>39842149</v>
      </c>
      <c r="R21" s="51"/>
      <c r="S21" s="160">
        <f t="shared" si="0"/>
        <v>68528498</v>
      </c>
    </row>
    <row r="22" spans="1:19" ht="42" customHeight="1">
      <c r="A22" s="22"/>
      <c r="B22" s="40"/>
      <c r="C22" s="110"/>
      <c r="D22" s="8"/>
      <c r="E22" s="9"/>
      <c r="F22" s="1"/>
      <c r="G22" s="1"/>
      <c r="H22" s="1"/>
      <c r="I22" s="1"/>
      <c r="J22" s="43" t="s">
        <v>36</v>
      </c>
      <c r="K22" s="111" t="s">
        <v>37</v>
      </c>
      <c r="L22" s="112"/>
      <c r="M22" s="31">
        <f>M23</f>
        <v>23181950</v>
      </c>
      <c r="N22" s="31">
        <f>N23</f>
        <v>5052500</v>
      </c>
      <c r="O22" s="31">
        <f>O23</f>
        <v>4652500</v>
      </c>
      <c r="P22" s="31">
        <f>P23</f>
        <v>7841950</v>
      </c>
      <c r="Q22" s="31">
        <f>Q23</f>
        <v>5635000</v>
      </c>
      <c r="R22" s="51"/>
      <c r="S22" s="160">
        <f t="shared" si="0"/>
        <v>9705000</v>
      </c>
    </row>
    <row r="23" spans="1:19" ht="30.75" customHeight="1">
      <c r="A23" s="22"/>
      <c r="B23" s="40"/>
      <c r="C23" s="110"/>
      <c r="D23" s="8"/>
      <c r="E23" s="9"/>
      <c r="F23" s="1"/>
      <c r="G23" s="1"/>
      <c r="H23" s="1"/>
      <c r="I23" s="1"/>
      <c r="J23" s="12"/>
      <c r="K23" s="8">
        <v>1</v>
      </c>
      <c r="L23" s="29" t="s">
        <v>38</v>
      </c>
      <c r="M23" s="42">
        <v>23181950</v>
      </c>
      <c r="N23" s="42">
        <v>5052500</v>
      </c>
      <c r="O23" s="42">
        <v>4652500</v>
      </c>
      <c r="P23" s="42">
        <v>7841950</v>
      </c>
      <c r="Q23" s="42">
        <v>5635000</v>
      </c>
      <c r="R23" s="51"/>
      <c r="S23" s="160">
        <f t="shared" si="0"/>
        <v>9705000</v>
      </c>
    </row>
    <row r="24" spans="1:19" ht="33" customHeight="1" thickBot="1">
      <c r="A24" s="46"/>
      <c r="B24" s="41"/>
      <c r="C24" s="133"/>
      <c r="D24" s="45"/>
      <c r="E24" s="45"/>
      <c r="F24" s="45"/>
      <c r="G24" s="45"/>
      <c r="H24" s="45"/>
      <c r="I24" s="45"/>
      <c r="J24" s="47"/>
      <c r="K24" s="13"/>
      <c r="L24" s="32"/>
      <c r="M24" s="48"/>
      <c r="N24" s="23"/>
      <c r="O24" s="23"/>
      <c r="P24" s="23"/>
      <c r="Q24" s="23"/>
      <c r="R24" s="52"/>
      <c r="S24" s="160">
        <f t="shared" si="0"/>
        <v>0</v>
      </c>
    </row>
    <row r="25" spans="1:19" ht="21.75" customHeight="1" thickBot="1">
      <c r="A25" s="84" t="s">
        <v>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6"/>
      <c r="M25" s="63">
        <f>M10+M13+M18+M20+M22</f>
        <v>824732965</v>
      </c>
      <c r="N25" s="63">
        <f>N10+N13+N18+N20+N22</f>
        <v>158687860</v>
      </c>
      <c r="O25" s="63">
        <f>O10+O13+O18+O20+O22</f>
        <v>211392428</v>
      </c>
      <c r="P25" s="63">
        <f>P10+P13+P18+P20+P22</f>
        <v>267096988</v>
      </c>
      <c r="Q25" s="63">
        <f>Q10+Q13+Q18+Q20+Q22</f>
        <v>187555689</v>
      </c>
      <c r="R25" s="64"/>
      <c r="S25" s="160">
        <f t="shared" si="0"/>
        <v>370080288</v>
      </c>
    </row>
    <row r="26" spans="1:19" ht="63">
      <c r="A26" s="87" t="s">
        <v>11</v>
      </c>
      <c r="B26" s="79" t="s">
        <v>59</v>
      </c>
      <c r="C26" s="80" t="s">
        <v>60</v>
      </c>
      <c r="D26" s="24" t="s">
        <v>4</v>
      </c>
      <c r="E26" s="37">
        <v>80</v>
      </c>
      <c r="F26" s="24">
        <v>0</v>
      </c>
      <c r="G26" s="24">
        <v>60</v>
      </c>
      <c r="H26" s="24"/>
      <c r="I26" s="24">
        <v>80</v>
      </c>
      <c r="J26" s="11" t="s">
        <v>13</v>
      </c>
      <c r="K26" s="111" t="s">
        <v>40</v>
      </c>
      <c r="L26" s="112"/>
      <c r="M26" s="38">
        <f>SUM(M27:M31)</f>
        <v>760304300</v>
      </c>
      <c r="N26" s="38">
        <f>SUM(N27:N31)</f>
        <v>161630725</v>
      </c>
      <c r="O26" s="38">
        <f>SUM(O27:O31)</f>
        <v>181861249</v>
      </c>
      <c r="P26" s="38">
        <f>SUM(P27:P31)</f>
        <v>235398388</v>
      </c>
      <c r="Q26" s="38">
        <f>SUM(Q27:Q31)</f>
        <v>181413938</v>
      </c>
      <c r="R26" s="51"/>
      <c r="S26" s="160">
        <f t="shared" si="0"/>
        <v>343491974</v>
      </c>
    </row>
    <row r="27" spans="1:19" ht="29.25" customHeight="1">
      <c r="A27" s="88"/>
      <c r="B27" s="76"/>
      <c r="C27" s="73"/>
      <c r="D27" s="24"/>
      <c r="E27" s="33"/>
      <c r="F27" s="33"/>
      <c r="G27" s="33"/>
      <c r="H27" s="33"/>
      <c r="I27" s="33"/>
      <c r="J27" s="34"/>
      <c r="K27" s="34">
        <v>1</v>
      </c>
      <c r="L27" s="16" t="s">
        <v>41</v>
      </c>
      <c r="M27" s="35">
        <v>149782100</v>
      </c>
      <c r="N27" s="15">
        <v>21277850</v>
      </c>
      <c r="O27" s="15">
        <v>27432500</v>
      </c>
      <c r="P27" s="15">
        <v>28982750</v>
      </c>
      <c r="Q27" s="15">
        <v>72089000</v>
      </c>
      <c r="R27" s="51" t="s">
        <v>49</v>
      </c>
      <c r="S27" s="160">
        <f t="shared" si="0"/>
        <v>48710350</v>
      </c>
    </row>
    <row r="28" spans="1:19" ht="29.25" customHeight="1">
      <c r="A28" s="88"/>
      <c r="B28" s="76"/>
      <c r="C28" s="73"/>
      <c r="D28" s="24"/>
      <c r="E28" s="24"/>
      <c r="F28" s="24"/>
      <c r="G28" s="24"/>
      <c r="H28" s="24"/>
      <c r="I28" s="24"/>
      <c r="J28" s="8"/>
      <c r="K28" s="34">
        <v>2</v>
      </c>
      <c r="L28" s="16" t="s">
        <v>42</v>
      </c>
      <c r="M28" s="30">
        <v>6457450</v>
      </c>
      <c r="N28" s="15">
        <v>0</v>
      </c>
      <c r="O28" s="15">
        <v>0</v>
      </c>
      <c r="P28" s="15">
        <v>2124900</v>
      </c>
      <c r="Q28" s="15">
        <v>4332550</v>
      </c>
      <c r="R28" s="51"/>
      <c r="S28" s="160">
        <f t="shared" si="0"/>
        <v>0</v>
      </c>
    </row>
    <row r="29" spans="1:19" ht="29.25" customHeight="1">
      <c r="A29" s="88"/>
      <c r="B29" s="76"/>
      <c r="C29" s="73"/>
      <c r="D29" s="26"/>
      <c r="E29" s="1"/>
      <c r="F29" s="1"/>
      <c r="G29" s="1"/>
      <c r="H29" s="1"/>
      <c r="I29" s="1"/>
      <c r="J29" s="8"/>
      <c r="K29" s="34">
        <v>3</v>
      </c>
      <c r="L29" s="16" t="s">
        <v>43</v>
      </c>
      <c r="M29" s="30">
        <v>400669950</v>
      </c>
      <c r="N29" s="15">
        <v>80133375</v>
      </c>
      <c r="O29" s="15">
        <v>92153749</v>
      </c>
      <c r="P29" s="15">
        <v>128215338</v>
      </c>
      <c r="Q29" s="15">
        <v>100167488</v>
      </c>
      <c r="R29" s="51" t="s">
        <v>51</v>
      </c>
      <c r="S29" s="160">
        <f t="shared" si="0"/>
        <v>172287124</v>
      </c>
    </row>
    <row r="30" spans="1:19" ht="29.25" customHeight="1">
      <c r="A30" s="88"/>
      <c r="B30" s="76"/>
      <c r="C30" s="73"/>
      <c r="D30" s="26"/>
      <c r="E30" s="1"/>
      <c r="F30" s="1"/>
      <c r="G30" s="1"/>
      <c r="H30" s="1"/>
      <c r="I30" s="1"/>
      <c r="J30" s="8"/>
      <c r="K30" s="34">
        <v>4</v>
      </c>
      <c r="L30" s="16" t="s">
        <v>44</v>
      </c>
      <c r="M30" s="30">
        <v>46571500</v>
      </c>
      <c r="N30" s="15">
        <v>8706100</v>
      </c>
      <c r="O30" s="15">
        <v>3045000</v>
      </c>
      <c r="P30" s="15">
        <v>31820400</v>
      </c>
      <c r="Q30" s="15">
        <v>3000000</v>
      </c>
      <c r="R30" s="51"/>
      <c r="S30" s="160">
        <f t="shared" si="0"/>
        <v>11751100</v>
      </c>
    </row>
    <row r="31" spans="1:19" ht="29.25" customHeight="1">
      <c r="A31" s="88"/>
      <c r="B31" s="76"/>
      <c r="C31" s="73"/>
      <c r="D31" s="26"/>
      <c r="E31" s="1"/>
      <c r="F31" s="1"/>
      <c r="G31" s="1"/>
      <c r="H31" s="1"/>
      <c r="I31" s="1"/>
      <c r="J31" s="8"/>
      <c r="K31" s="34">
        <v>5</v>
      </c>
      <c r="L31" s="16" t="s">
        <v>56</v>
      </c>
      <c r="M31" s="30">
        <v>156823300</v>
      </c>
      <c r="N31" s="15">
        <v>51513400</v>
      </c>
      <c r="O31" s="15">
        <v>59230000</v>
      </c>
      <c r="P31" s="15">
        <v>44255000</v>
      </c>
      <c r="Q31" s="15">
        <v>1824900</v>
      </c>
      <c r="R31" s="51"/>
      <c r="S31" s="160">
        <f t="shared" si="0"/>
        <v>110743400</v>
      </c>
    </row>
    <row r="32" spans="1:19" ht="31.5" customHeight="1">
      <c r="A32" s="88"/>
      <c r="B32" s="76"/>
      <c r="C32" s="73"/>
      <c r="D32" s="26"/>
      <c r="E32" s="1"/>
      <c r="F32" s="1"/>
      <c r="G32" s="1"/>
      <c r="H32" s="1"/>
      <c r="I32" s="1"/>
      <c r="J32" s="11" t="s">
        <v>14</v>
      </c>
      <c r="K32" s="113" t="s">
        <v>45</v>
      </c>
      <c r="L32" s="114"/>
      <c r="M32" s="17">
        <f>M33</f>
        <v>261761250</v>
      </c>
      <c r="N32" s="17">
        <f>N33</f>
        <v>52410900</v>
      </c>
      <c r="O32" s="17">
        <f>O33</f>
        <v>59835000</v>
      </c>
      <c r="P32" s="17">
        <f>P33</f>
        <v>83700000</v>
      </c>
      <c r="Q32" s="17">
        <f>Q33</f>
        <v>65815350</v>
      </c>
      <c r="R32" s="51"/>
      <c r="S32" s="160">
        <f t="shared" si="0"/>
        <v>112245900</v>
      </c>
    </row>
    <row r="33" spans="1:19" ht="31.5" customHeight="1">
      <c r="A33" s="88"/>
      <c r="B33" s="76"/>
      <c r="C33" s="73"/>
      <c r="D33" s="26"/>
      <c r="E33" s="1"/>
      <c r="F33" s="1"/>
      <c r="G33" s="1"/>
      <c r="H33" s="1"/>
      <c r="I33" s="1"/>
      <c r="J33" s="8"/>
      <c r="K33" s="8">
        <v>1</v>
      </c>
      <c r="L33" s="25" t="s">
        <v>46</v>
      </c>
      <c r="M33" s="30">
        <v>261761250</v>
      </c>
      <c r="N33" s="15">
        <v>52410900</v>
      </c>
      <c r="O33" s="15">
        <v>59835000</v>
      </c>
      <c r="P33" s="15">
        <v>83700000</v>
      </c>
      <c r="Q33" s="15">
        <v>65815350</v>
      </c>
      <c r="R33" s="51"/>
      <c r="S33" s="160">
        <f t="shared" si="0"/>
        <v>112245900</v>
      </c>
    </row>
    <row r="34" spans="1:18" ht="33.75" customHeight="1">
      <c r="A34" s="88"/>
      <c r="B34" s="76"/>
      <c r="C34" s="73"/>
      <c r="D34" s="26"/>
      <c r="E34" s="1"/>
      <c r="F34" s="1"/>
      <c r="G34" s="1"/>
      <c r="H34" s="1"/>
      <c r="I34" s="1"/>
      <c r="J34" s="8"/>
      <c r="K34" s="8"/>
      <c r="L34" s="25"/>
      <c r="M34" s="30"/>
      <c r="N34" s="15"/>
      <c r="O34" s="15"/>
      <c r="P34" s="15"/>
      <c r="Q34" s="15"/>
      <c r="R34" s="51"/>
    </row>
    <row r="35" spans="1:18" ht="16.5" customHeight="1" thickBot="1">
      <c r="A35" s="88"/>
      <c r="B35" s="77"/>
      <c r="C35" s="78"/>
      <c r="D35" s="26"/>
      <c r="E35" s="1"/>
      <c r="F35" s="1"/>
      <c r="G35" s="1"/>
      <c r="H35" s="1"/>
      <c r="I35" s="1"/>
      <c r="J35" s="8"/>
      <c r="K35" s="8"/>
      <c r="L35" s="36"/>
      <c r="M35" s="30"/>
      <c r="N35" s="15"/>
      <c r="O35" s="15"/>
      <c r="P35" s="15"/>
      <c r="Q35" s="15"/>
      <c r="R35" s="51"/>
    </row>
    <row r="36" spans="1:18" ht="20.25" customHeight="1" thickBot="1">
      <c r="A36" s="81" t="s">
        <v>12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3"/>
      <c r="M36" s="65">
        <f>M26+M32</f>
        <v>1022065550</v>
      </c>
      <c r="N36" s="65">
        <f>N26+N32</f>
        <v>214041625</v>
      </c>
      <c r="O36" s="65">
        <f>O26+O32</f>
        <v>241696249</v>
      </c>
      <c r="P36" s="65">
        <f>P26+P32</f>
        <v>319098388</v>
      </c>
      <c r="Q36" s="65">
        <f>Q26+Q32</f>
        <v>247229288</v>
      </c>
      <c r="R36" s="66"/>
    </row>
    <row r="37" spans="1:18" ht="19.5" customHeight="1" thickBot="1">
      <c r="A37" s="107" t="s">
        <v>39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9"/>
      <c r="M37" s="67">
        <f>M25+M36</f>
        <v>1846798515</v>
      </c>
      <c r="N37" s="67">
        <f>N25+N36</f>
        <v>372729485</v>
      </c>
      <c r="O37" s="67">
        <f>O25+O36</f>
        <v>453088677</v>
      </c>
      <c r="P37" s="67">
        <f>P25+P36</f>
        <v>586195376</v>
      </c>
      <c r="Q37" s="67">
        <f>Q25+Q36</f>
        <v>434784977</v>
      </c>
      <c r="R37" s="68"/>
    </row>
    <row r="38" ht="9" customHeight="1" thickTop="1"/>
    <row r="39" spans="15:17" ht="15">
      <c r="O39" s="59"/>
      <c r="P39" s="55" t="s">
        <v>52</v>
      </c>
      <c r="Q39" s="59"/>
    </row>
    <row r="40" spans="16:17" ht="6.75" customHeight="1">
      <c r="P40" s="53"/>
      <c r="Q40" s="2"/>
    </row>
    <row r="41" spans="15:17" s="14" customFormat="1" ht="15" customHeight="1">
      <c r="O41" s="60"/>
      <c r="P41" s="56" t="s">
        <v>47</v>
      </c>
      <c r="Q41" s="60"/>
    </row>
    <row r="42" spans="15:17" s="14" customFormat="1" ht="15" customHeight="1">
      <c r="O42" s="60"/>
      <c r="P42" s="56" t="s">
        <v>23</v>
      </c>
      <c r="Q42" s="60"/>
    </row>
    <row r="43" spans="15:17" s="14" customFormat="1" ht="15" customHeight="1">
      <c r="O43" s="61"/>
      <c r="P43" s="54"/>
      <c r="Q43" s="61"/>
    </row>
    <row r="44" spans="15:17" s="14" customFormat="1" ht="15" customHeight="1">
      <c r="O44" s="61"/>
      <c r="P44" s="54"/>
      <c r="Q44" s="61"/>
    </row>
    <row r="45" spans="12:17" ht="15">
      <c r="L45" s="19"/>
      <c r="P45" s="53"/>
      <c r="Q45" s="2"/>
    </row>
    <row r="46" spans="12:17" ht="15">
      <c r="L46" s="18"/>
      <c r="P46" s="53"/>
      <c r="Q46" s="2"/>
    </row>
    <row r="47" spans="12:17" ht="15.75">
      <c r="L47" s="18"/>
      <c r="O47" s="58"/>
      <c r="P47" s="57" t="s">
        <v>53</v>
      </c>
      <c r="Q47" s="58"/>
    </row>
    <row r="48" spans="12:17" ht="15">
      <c r="L48" s="19"/>
      <c r="O48" s="59"/>
      <c r="P48" s="62" t="s">
        <v>54</v>
      </c>
      <c r="Q48" s="59"/>
    </row>
    <row r="49" ht="15">
      <c r="L49" s="19"/>
    </row>
    <row r="50" ht="15">
      <c r="L50" s="19"/>
    </row>
    <row r="51" ht="15">
      <c r="L51" s="19"/>
    </row>
    <row r="52" ht="15">
      <c r="L52" s="19"/>
    </row>
    <row r="53" ht="15">
      <c r="L53" s="18"/>
    </row>
  </sheetData>
  <sheetProtection/>
  <mergeCells count="29">
    <mergeCell ref="A1:R1"/>
    <mergeCell ref="A2:R2"/>
    <mergeCell ref="A4:A8"/>
    <mergeCell ref="B4:B8"/>
    <mergeCell ref="C4:I5"/>
    <mergeCell ref="J4:L8"/>
    <mergeCell ref="R4:R8"/>
    <mergeCell ref="C6:C8"/>
    <mergeCell ref="D6:D8"/>
    <mergeCell ref="E6:E8"/>
    <mergeCell ref="A37:L37"/>
    <mergeCell ref="C13:C15"/>
    <mergeCell ref="K13:L13"/>
    <mergeCell ref="K18:L18"/>
    <mergeCell ref="K20:L20"/>
    <mergeCell ref="K22:L22"/>
    <mergeCell ref="K26:L26"/>
    <mergeCell ref="K32:L32"/>
    <mergeCell ref="C19:C24"/>
    <mergeCell ref="A36:L36"/>
    <mergeCell ref="A25:L25"/>
    <mergeCell ref="A26:A35"/>
    <mergeCell ref="K10:L10"/>
    <mergeCell ref="M5:Q5"/>
    <mergeCell ref="M4:Q4"/>
    <mergeCell ref="F6:I7"/>
    <mergeCell ref="M6:M8"/>
    <mergeCell ref="N6:Q7"/>
    <mergeCell ref="J9:L9"/>
  </mergeCells>
  <printOptions horizontalCentered="1"/>
  <pageMargins left="0.3937007874015748" right="0.4" top="0.83" bottom="0.68" header="0.2362204724409449" footer="0.2755905511811024"/>
  <pageSetup fitToHeight="0" horizontalDpi="300" verticalDpi="300" orientation="landscape" paperSize="9" scale="65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="60" zoomScaleNormal="81" zoomScalePageLayoutView="0" workbookViewId="0" topLeftCell="A22">
      <selection activeCell="L38" sqref="L38"/>
    </sheetView>
  </sheetViews>
  <sheetFormatPr defaultColWidth="9.140625" defaultRowHeight="15"/>
  <cols>
    <col min="1" max="1" width="4.00390625" style="0" customWidth="1"/>
    <col min="2" max="2" width="18.7109375" style="0" customWidth="1"/>
    <col min="3" max="3" width="18.28125" style="0" customWidth="1"/>
    <col min="4" max="4" width="8.00390625" style="0" customWidth="1"/>
    <col min="5" max="5" width="8.8515625" style="0" customWidth="1"/>
    <col min="6" max="6" width="8.28125" style="0" bestFit="1" customWidth="1"/>
    <col min="7" max="7" width="10.57421875" style="0" bestFit="1" customWidth="1"/>
    <col min="8" max="8" width="4.00390625" style="0" bestFit="1" customWidth="1"/>
    <col min="9" max="9" width="4.7109375" style="0" customWidth="1"/>
    <col min="10" max="11" width="3.57421875" style="0" customWidth="1"/>
    <col min="12" max="12" width="47.00390625" style="0" customWidth="1"/>
    <col min="13" max="13" width="17.00390625" style="0" customWidth="1"/>
    <col min="14" max="14" width="16.421875" style="0" customWidth="1"/>
    <col min="15" max="15" width="16.7109375" style="0" customWidth="1"/>
    <col min="16" max="16" width="17.421875" style="0" customWidth="1"/>
    <col min="17" max="17" width="17.28125" style="0" customWidth="1"/>
    <col min="18" max="18" width="19.00390625" style="0" customWidth="1"/>
  </cols>
  <sheetData>
    <row r="1" spans="1:18" ht="2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7.25" customHeight="1">
      <c r="A2" s="115" t="s">
        <v>55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7.5" customHeight="1" thickBot="1"/>
    <row r="4" spans="1:18" ht="18.75" customHeight="1" thickBot="1" thickTop="1">
      <c r="A4" s="116" t="s">
        <v>0</v>
      </c>
      <c r="B4" s="119" t="s">
        <v>1</v>
      </c>
      <c r="C4" s="122" t="s">
        <v>22</v>
      </c>
      <c r="D4" s="123"/>
      <c r="E4" s="123"/>
      <c r="F4" s="123"/>
      <c r="G4" s="123"/>
      <c r="H4" s="123"/>
      <c r="I4" s="123"/>
      <c r="J4" s="122" t="s">
        <v>8</v>
      </c>
      <c r="K4" s="123"/>
      <c r="L4" s="124"/>
      <c r="M4" s="94" t="s">
        <v>7</v>
      </c>
      <c r="N4" s="95"/>
      <c r="O4" s="95"/>
      <c r="P4" s="95"/>
      <c r="Q4" s="96"/>
      <c r="R4" s="129" t="s">
        <v>21</v>
      </c>
    </row>
    <row r="5" spans="1:18" ht="18" customHeight="1" thickBot="1">
      <c r="A5" s="117"/>
      <c r="B5" s="120"/>
      <c r="C5" s="100"/>
      <c r="D5" s="101"/>
      <c r="E5" s="101"/>
      <c r="F5" s="101"/>
      <c r="G5" s="101"/>
      <c r="H5" s="101"/>
      <c r="I5" s="101"/>
      <c r="J5" s="125"/>
      <c r="K5" s="105"/>
      <c r="L5" s="106"/>
      <c r="M5" s="91" t="s">
        <v>5</v>
      </c>
      <c r="N5" s="92"/>
      <c r="O5" s="92"/>
      <c r="P5" s="92"/>
      <c r="Q5" s="93"/>
      <c r="R5" s="130"/>
    </row>
    <row r="6" spans="1:18" ht="12" customHeight="1">
      <c r="A6" s="117"/>
      <c r="B6" s="120"/>
      <c r="C6" s="132" t="s">
        <v>2</v>
      </c>
      <c r="D6" s="132" t="s">
        <v>3</v>
      </c>
      <c r="E6" s="132" t="s">
        <v>17</v>
      </c>
      <c r="F6" s="97" t="s">
        <v>61</v>
      </c>
      <c r="G6" s="98"/>
      <c r="H6" s="98"/>
      <c r="I6" s="99"/>
      <c r="J6" s="125"/>
      <c r="K6" s="105"/>
      <c r="L6" s="106"/>
      <c r="M6" s="103" t="s">
        <v>6</v>
      </c>
      <c r="N6" s="105" t="s">
        <v>18</v>
      </c>
      <c r="O6" s="105"/>
      <c r="P6" s="105"/>
      <c r="Q6" s="106"/>
      <c r="R6" s="130"/>
    </row>
    <row r="7" spans="1:18" ht="21.75" customHeight="1" thickBot="1">
      <c r="A7" s="117"/>
      <c r="B7" s="120"/>
      <c r="C7" s="120"/>
      <c r="D7" s="120"/>
      <c r="E7" s="120"/>
      <c r="F7" s="100"/>
      <c r="G7" s="101"/>
      <c r="H7" s="101"/>
      <c r="I7" s="102"/>
      <c r="J7" s="125"/>
      <c r="K7" s="105"/>
      <c r="L7" s="106"/>
      <c r="M7" s="103"/>
      <c r="N7" s="101"/>
      <c r="O7" s="101"/>
      <c r="P7" s="101"/>
      <c r="Q7" s="102"/>
      <c r="R7" s="130"/>
    </row>
    <row r="8" spans="1:18" ht="18.75" customHeight="1" thickBot="1">
      <c r="A8" s="118"/>
      <c r="B8" s="121"/>
      <c r="C8" s="121"/>
      <c r="D8" s="121"/>
      <c r="E8" s="121"/>
      <c r="F8" s="3" t="s">
        <v>62</v>
      </c>
      <c r="G8" s="3" t="s">
        <v>63</v>
      </c>
      <c r="H8" s="3" t="s">
        <v>4</v>
      </c>
      <c r="I8" s="3" t="s">
        <v>64</v>
      </c>
      <c r="J8" s="126"/>
      <c r="K8" s="127"/>
      <c r="L8" s="128"/>
      <c r="M8" s="104"/>
      <c r="N8" s="3" t="s">
        <v>62</v>
      </c>
      <c r="O8" s="3" t="s">
        <v>63</v>
      </c>
      <c r="P8" s="3" t="s">
        <v>4</v>
      </c>
      <c r="Q8" s="3" t="s">
        <v>64</v>
      </c>
      <c r="R8" s="131"/>
    </row>
    <row r="9" spans="1:18" ht="18" customHeight="1" thickBot="1">
      <c r="A9" s="49" t="s">
        <v>19</v>
      </c>
      <c r="B9" s="4" t="s">
        <v>20</v>
      </c>
      <c r="C9" s="7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4">
        <v>9</v>
      </c>
      <c r="J9" s="134">
        <v>10</v>
      </c>
      <c r="K9" s="135"/>
      <c r="L9" s="136"/>
      <c r="M9" s="6">
        <v>11</v>
      </c>
      <c r="N9" s="71">
        <v>12</v>
      </c>
      <c r="O9" s="71">
        <v>13</v>
      </c>
      <c r="P9" s="71">
        <v>14</v>
      </c>
      <c r="Q9" s="71">
        <v>15</v>
      </c>
      <c r="R9" s="50">
        <v>16</v>
      </c>
    </row>
    <row r="10" spans="1:18" ht="47.25" customHeight="1" thickTop="1">
      <c r="A10" s="20" t="s">
        <v>10</v>
      </c>
      <c r="B10" s="75" t="s">
        <v>57</v>
      </c>
      <c r="C10" s="74" t="s">
        <v>58</v>
      </c>
      <c r="D10" s="26" t="s">
        <v>4</v>
      </c>
      <c r="E10" s="1">
        <v>10</v>
      </c>
      <c r="F10" s="1">
        <v>0</v>
      </c>
      <c r="G10" s="146" t="s">
        <v>65</v>
      </c>
      <c r="H10" s="146" t="s">
        <v>65</v>
      </c>
      <c r="I10" s="1"/>
      <c r="J10" s="27" t="s">
        <v>13</v>
      </c>
      <c r="K10" s="89" t="s">
        <v>24</v>
      </c>
      <c r="L10" s="90"/>
      <c r="M10" s="28">
        <f>SUM(M11:M12)</f>
        <v>259778450</v>
      </c>
      <c r="N10" s="28">
        <f>SUM(N11:N12)</f>
        <v>51750000</v>
      </c>
      <c r="O10" s="147">
        <f>SUM(O11:O12)</f>
        <v>25389975</v>
      </c>
      <c r="P10" s="150">
        <f>O10/N10*100</f>
        <v>49.06275362318841</v>
      </c>
      <c r="Q10" s="28"/>
      <c r="R10" s="51"/>
    </row>
    <row r="11" spans="1:18" ht="33" customHeight="1">
      <c r="A11" s="21"/>
      <c r="B11" s="72"/>
      <c r="C11" s="73"/>
      <c r="D11" s="26"/>
      <c r="E11" s="1"/>
      <c r="F11" s="1"/>
      <c r="G11" s="1"/>
      <c r="H11" s="1"/>
      <c r="I11" s="1"/>
      <c r="J11" s="11"/>
      <c r="K11" s="8">
        <v>1</v>
      </c>
      <c r="L11" s="29" t="s">
        <v>25</v>
      </c>
      <c r="M11" s="30">
        <v>249344300</v>
      </c>
      <c r="N11" s="15">
        <v>49868000</v>
      </c>
      <c r="O11" s="151">
        <f>'[1]MARET'!$L$130</f>
        <v>24323350</v>
      </c>
      <c r="P11" s="158">
        <f aca="true" t="shared" si="0" ref="P11:P32">O11/N11*100</f>
        <v>48.77546723349643</v>
      </c>
      <c r="Q11" s="153"/>
      <c r="R11" s="51" t="s">
        <v>49</v>
      </c>
    </row>
    <row r="12" spans="1:18" ht="31.5" customHeight="1">
      <c r="A12" s="22"/>
      <c r="B12" s="72"/>
      <c r="C12" s="73"/>
      <c r="D12" s="26"/>
      <c r="E12" s="1"/>
      <c r="F12" s="1"/>
      <c r="G12" s="1"/>
      <c r="H12" s="1"/>
      <c r="I12" s="1"/>
      <c r="J12" s="11"/>
      <c r="K12" s="8">
        <v>2</v>
      </c>
      <c r="L12" s="29" t="s">
        <v>26</v>
      </c>
      <c r="M12" s="42">
        <v>10434150</v>
      </c>
      <c r="N12" s="42">
        <v>1882000</v>
      </c>
      <c r="O12" s="151">
        <f>'[1]MARET'!$L$150</f>
        <v>1066625</v>
      </c>
      <c r="P12" s="158">
        <f t="shared" si="0"/>
        <v>56.67507970244421</v>
      </c>
      <c r="Q12" s="154"/>
      <c r="R12" s="51" t="s">
        <v>50</v>
      </c>
    </row>
    <row r="13" spans="1:18" ht="33" customHeight="1">
      <c r="A13" s="22"/>
      <c r="B13" s="69"/>
      <c r="C13" s="110"/>
      <c r="D13" s="26"/>
      <c r="E13" s="1"/>
      <c r="F13" s="1"/>
      <c r="G13" s="1"/>
      <c r="H13" s="1"/>
      <c r="I13" s="1"/>
      <c r="J13" s="43" t="s">
        <v>14</v>
      </c>
      <c r="K13" s="111" t="s">
        <v>27</v>
      </c>
      <c r="L13" s="112"/>
      <c r="M13" s="44">
        <f>SUM(M14:M17)</f>
        <v>327098140</v>
      </c>
      <c r="N13" s="44">
        <f>SUM(N14:N17)</f>
        <v>61046640</v>
      </c>
      <c r="O13" s="152">
        <f>SUM(O14:O17)</f>
        <v>20146100</v>
      </c>
      <c r="P13" s="158">
        <f t="shared" si="0"/>
        <v>33.001161079463174</v>
      </c>
      <c r="Q13" s="155"/>
      <c r="R13" s="51"/>
    </row>
    <row r="14" spans="1:18" ht="45" customHeight="1">
      <c r="A14" s="22"/>
      <c r="B14" s="69"/>
      <c r="C14" s="110"/>
      <c r="D14" s="9"/>
      <c r="E14" s="9"/>
      <c r="F14" s="9"/>
      <c r="G14" s="9"/>
      <c r="H14" s="9"/>
      <c r="I14" s="9"/>
      <c r="J14" s="10"/>
      <c r="K14" s="8">
        <v>1</v>
      </c>
      <c r="L14" s="29" t="s">
        <v>28</v>
      </c>
      <c r="M14" s="30">
        <v>199694165</v>
      </c>
      <c r="N14" s="15">
        <v>41900000</v>
      </c>
      <c r="O14" s="151">
        <f>'[1]MARET'!$L$159</f>
        <v>17550000</v>
      </c>
      <c r="P14" s="158">
        <f t="shared" si="0"/>
        <v>41.8854415274463</v>
      </c>
      <c r="Q14" s="153"/>
      <c r="R14" s="51" t="s">
        <v>51</v>
      </c>
    </row>
    <row r="15" spans="1:18" ht="33" customHeight="1">
      <c r="A15" s="22"/>
      <c r="B15" s="69"/>
      <c r="C15" s="110"/>
      <c r="D15" s="9"/>
      <c r="E15" s="9"/>
      <c r="F15" s="9"/>
      <c r="G15" s="9"/>
      <c r="H15" s="9"/>
      <c r="I15" s="9"/>
      <c r="J15" s="10"/>
      <c r="K15" s="8">
        <v>2</v>
      </c>
      <c r="L15" s="29" t="s">
        <v>29</v>
      </c>
      <c r="M15" s="30">
        <v>37465550</v>
      </c>
      <c r="N15" s="15">
        <v>1135000</v>
      </c>
      <c r="O15" s="151">
        <f>'[1]MARET'!$L$172</f>
        <v>194750</v>
      </c>
      <c r="P15" s="158">
        <f t="shared" si="0"/>
        <v>17.158590308370044</v>
      </c>
      <c r="Q15" s="153"/>
      <c r="R15" s="51"/>
    </row>
    <row r="16" spans="1:18" ht="33" customHeight="1">
      <c r="A16" s="22"/>
      <c r="B16" s="69"/>
      <c r="C16" s="25"/>
      <c r="D16" s="9"/>
      <c r="E16" s="9"/>
      <c r="F16" s="9"/>
      <c r="G16" s="9"/>
      <c r="H16" s="9"/>
      <c r="I16" s="9"/>
      <c r="J16" s="10"/>
      <c r="K16" s="8">
        <v>3</v>
      </c>
      <c r="L16" s="29" t="s">
        <v>30</v>
      </c>
      <c r="M16" s="30">
        <v>5880475</v>
      </c>
      <c r="N16" s="15">
        <v>1200000</v>
      </c>
      <c r="O16" s="151">
        <f>'[1]MARET'!$L$181</f>
        <v>0</v>
      </c>
      <c r="P16" s="158">
        <f t="shared" si="0"/>
        <v>0</v>
      </c>
      <c r="Q16" s="153"/>
      <c r="R16" s="51"/>
    </row>
    <row r="17" spans="1:18" ht="33" customHeight="1">
      <c r="A17" s="22"/>
      <c r="B17" s="69"/>
      <c r="C17" s="25"/>
      <c r="D17" s="9"/>
      <c r="E17" s="9"/>
      <c r="F17" s="9"/>
      <c r="G17" s="9"/>
      <c r="H17" s="9"/>
      <c r="I17" s="9"/>
      <c r="J17" s="10"/>
      <c r="K17" s="8">
        <v>4</v>
      </c>
      <c r="L17" s="29" t="s">
        <v>31</v>
      </c>
      <c r="M17" s="30">
        <v>84057950</v>
      </c>
      <c r="N17" s="15">
        <v>16811640</v>
      </c>
      <c r="O17" s="151">
        <f>'[1]MARET'!$L$189</f>
        <v>2401350</v>
      </c>
      <c r="P17" s="158">
        <f t="shared" si="0"/>
        <v>14.283853330192652</v>
      </c>
      <c r="Q17" s="153"/>
      <c r="R17" s="51"/>
    </row>
    <row r="18" spans="1:18" ht="21" customHeight="1">
      <c r="A18" s="22"/>
      <c r="B18" s="69"/>
      <c r="C18" s="25"/>
      <c r="D18" s="9"/>
      <c r="E18" s="9"/>
      <c r="F18" s="9"/>
      <c r="G18" s="9"/>
      <c r="H18" s="9"/>
      <c r="I18" s="9"/>
      <c r="J18" s="43" t="s">
        <v>15</v>
      </c>
      <c r="K18" s="111" t="s">
        <v>32</v>
      </c>
      <c r="L18" s="112"/>
      <c r="M18" s="44">
        <f>M19</f>
        <v>55305825</v>
      </c>
      <c r="N18" s="44">
        <f>N19</f>
        <v>8965000</v>
      </c>
      <c r="O18" s="152">
        <f>O19</f>
        <v>32710742</v>
      </c>
      <c r="P18" s="158">
        <f t="shared" si="0"/>
        <v>364.87163413273845</v>
      </c>
      <c r="Q18" s="155"/>
      <c r="R18" s="51"/>
    </row>
    <row r="19" spans="1:18" ht="35.25" customHeight="1">
      <c r="A19" s="22"/>
      <c r="B19" s="69"/>
      <c r="C19" s="110"/>
      <c r="D19" s="8"/>
      <c r="E19" s="9"/>
      <c r="F19" s="1"/>
      <c r="G19" s="1"/>
      <c r="H19" s="1"/>
      <c r="I19" s="1"/>
      <c r="J19" s="12"/>
      <c r="K19" s="8">
        <v>1</v>
      </c>
      <c r="L19" s="29" t="s">
        <v>33</v>
      </c>
      <c r="M19" s="42">
        <v>55305825</v>
      </c>
      <c r="N19" s="42">
        <v>8965000</v>
      </c>
      <c r="O19" s="151">
        <f>'[1]MARET'!$L$201</f>
        <v>32710742</v>
      </c>
      <c r="P19" s="158">
        <f t="shared" si="0"/>
        <v>364.87163413273845</v>
      </c>
      <c r="Q19" s="154"/>
      <c r="R19" s="51"/>
    </row>
    <row r="20" spans="1:18" ht="34.5" customHeight="1">
      <c r="A20" s="22"/>
      <c r="B20" s="69"/>
      <c r="C20" s="110"/>
      <c r="D20" s="8"/>
      <c r="E20" s="9"/>
      <c r="F20" s="1"/>
      <c r="G20" s="1"/>
      <c r="H20" s="1"/>
      <c r="I20" s="1"/>
      <c r="J20" s="43" t="s">
        <v>16</v>
      </c>
      <c r="K20" s="111" t="s">
        <v>34</v>
      </c>
      <c r="L20" s="112"/>
      <c r="M20" s="31">
        <f>M21</f>
        <v>159368600</v>
      </c>
      <c r="N20" s="31">
        <f>N21</f>
        <v>31873720</v>
      </c>
      <c r="O20" s="152">
        <f>O21</f>
        <v>23009400</v>
      </c>
      <c r="P20" s="158">
        <f t="shared" si="0"/>
        <v>72.18925183505408</v>
      </c>
      <c r="Q20" s="156"/>
      <c r="R20" s="51"/>
    </row>
    <row r="21" spans="1:18" ht="30.75" customHeight="1">
      <c r="A21" s="22"/>
      <c r="B21" s="69"/>
      <c r="C21" s="110"/>
      <c r="D21" s="8"/>
      <c r="E21" s="9"/>
      <c r="F21" s="1"/>
      <c r="G21" s="1"/>
      <c r="H21" s="1"/>
      <c r="I21" s="1"/>
      <c r="J21" s="12"/>
      <c r="K21" s="8">
        <v>1</v>
      </c>
      <c r="L21" s="29" t="s">
        <v>35</v>
      </c>
      <c r="M21" s="42">
        <v>159368600</v>
      </c>
      <c r="N21" s="42">
        <v>31873720</v>
      </c>
      <c r="O21" s="151">
        <f>'[1]MARET'!$L$212</f>
        <v>23009400</v>
      </c>
      <c r="P21" s="158">
        <f t="shared" si="0"/>
        <v>72.18925183505408</v>
      </c>
      <c r="Q21" s="154"/>
      <c r="R21" s="51"/>
    </row>
    <row r="22" spans="1:18" ht="42" customHeight="1">
      <c r="A22" s="22"/>
      <c r="B22" s="69"/>
      <c r="C22" s="110"/>
      <c r="D22" s="8"/>
      <c r="E22" s="9"/>
      <c r="F22" s="1"/>
      <c r="G22" s="1"/>
      <c r="H22" s="1"/>
      <c r="I22" s="1"/>
      <c r="J22" s="43" t="s">
        <v>36</v>
      </c>
      <c r="K22" s="111" t="s">
        <v>37</v>
      </c>
      <c r="L22" s="112"/>
      <c r="M22" s="31">
        <f>M23</f>
        <v>23181950</v>
      </c>
      <c r="N22" s="31">
        <f>N23</f>
        <v>5052500</v>
      </c>
      <c r="O22" s="152">
        <f>O23</f>
        <v>4630450</v>
      </c>
      <c r="P22" s="158">
        <f t="shared" si="0"/>
        <v>91.64670954972786</v>
      </c>
      <c r="Q22" s="156"/>
      <c r="R22" s="51"/>
    </row>
    <row r="23" spans="1:18" ht="30.75" customHeight="1">
      <c r="A23" s="22"/>
      <c r="B23" s="69"/>
      <c r="C23" s="110"/>
      <c r="D23" s="8"/>
      <c r="E23" s="9"/>
      <c r="F23" s="1"/>
      <c r="G23" s="1"/>
      <c r="H23" s="1"/>
      <c r="I23" s="1"/>
      <c r="J23" s="12"/>
      <c r="K23" s="8">
        <v>1</v>
      </c>
      <c r="L23" s="29" t="s">
        <v>38</v>
      </c>
      <c r="M23" s="42">
        <v>23181950</v>
      </c>
      <c r="N23" s="42">
        <v>5052500</v>
      </c>
      <c r="O23" s="148">
        <f>'[1]MARET'!$L$224</f>
        <v>4630450</v>
      </c>
      <c r="P23" s="157">
        <f t="shared" si="0"/>
        <v>91.64670954972786</v>
      </c>
      <c r="Q23" s="42"/>
      <c r="R23" s="51"/>
    </row>
    <row r="24" spans="1:18" ht="33" customHeight="1" thickBot="1">
      <c r="A24" s="46"/>
      <c r="B24" s="70"/>
      <c r="C24" s="133"/>
      <c r="D24" s="45"/>
      <c r="E24" s="45"/>
      <c r="F24" s="45"/>
      <c r="G24" s="45"/>
      <c r="H24" s="45"/>
      <c r="I24" s="45"/>
      <c r="J24" s="47"/>
      <c r="K24" s="13"/>
      <c r="L24" s="32"/>
      <c r="M24" s="48"/>
      <c r="N24" s="23"/>
      <c r="O24" s="23"/>
      <c r="P24" s="23"/>
      <c r="Q24" s="23"/>
      <c r="R24" s="52"/>
    </row>
    <row r="25" spans="1:18" ht="63.75" thickTop="1">
      <c r="A25" s="87" t="s">
        <v>11</v>
      </c>
      <c r="B25" s="79" t="s">
        <v>59</v>
      </c>
      <c r="C25" s="80" t="s">
        <v>60</v>
      </c>
      <c r="D25" s="24" t="s">
        <v>4</v>
      </c>
      <c r="E25" s="37">
        <v>80</v>
      </c>
      <c r="F25" s="24">
        <v>0</v>
      </c>
      <c r="G25" s="146" t="s">
        <v>65</v>
      </c>
      <c r="H25" s="146" t="s">
        <v>65</v>
      </c>
      <c r="I25" s="24"/>
      <c r="J25" s="11" t="s">
        <v>13</v>
      </c>
      <c r="K25" s="111" t="s">
        <v>40</v>
      </c>
      <c r="L25" s="112"/>
      <c r="M25" s="38">
        <f>SUM(M26:M30)</f>
        <v>760304300</v>
      </c>
      <c r="N25" s="38">
        <f>SUM(N26:N30)</f>
        <v>161630725</v>
      </c>
      <c r="O25" s="149">
        <f>SUM(O26:O30)</f>
        <v>56523650</v>
      </c>
      <c r="P25" s="150">
        <f t="shared" si="0"/>
        <v>34.97085718077426</v>
      </c>
      <c r="Q25" s="38"/>
      <c r="R25" s="51"/>
    </row>
    <row r="26" spans="1:18" ht="29.25" customHeight="1">
      <c r="A26" s="88"/>
      <c r="B26" s="76"/>
      <c r="C26" s="73"/>
      <c r="D26" s="24"/>
      <c r="E26" s="33"/>
      <c r="F26" s="33"/>
      <c r="G26" s="33"/>
      <c r="H26" s="33"/>
      <c r="I26" s="33"/>
      <c r="J26" s="34"/>
      <c r="K26" s="34">
        <v>1</v>
      </c>
      <c r="L26" s="16" t="s">
        <v>41</v>
      </c>
      <c r="M26" s="35">
        <v>149782100</v>
      </c>
      <c r="N26" s="15">
        <v>21277850</v>
      </c>
      <c r="O26" s="148">
        <f>'[1]MARET'!$L$234</f>
        <v>1277850</v>
      </c>
      <c r="P26" s="157">
        <f t="shared" si="0"/>
        <v>6.00554097335962</v>
      </c>
      <c r="Q26" s="15"/>
      <c r="R26" s="51" t="s">
        <v>49</v>
      </c>
    </row>
    <row r="27" spans="1:18" ht="29.25" customHeight="1">
      <c r="A27" s="88"/>
      <c r="B27" s="76"/>
      <c r="C27" s="73"/>
      <c r="D27" s="24"/>
      <c r="E27" s="24"/>
      <c r="F27" s="24"/>
      <c r="G27" s="24"/>
      <c r="H27" s="24"/>
      <c r="I27" s="24"/>
      <c r="J27" s="8"/>
      <c r="K27" s="34">
        <v>2</v>
      </c>
      <c r="L27" s="16" t="s">
        <v>42</v>
      </c>
      <c r="M27" s="30">
        <v>6457450</v>
      </c>
      <c r="N27" s="15">
        <v>0</v>
      </c>
      <c r="O27" s="148">
        <f>'[1]MARET'!$L$251</f>
        <v>0</v>
      </c>
      <c r="P27" s="157"/>
      <c r="Q27" s="15"/>
      <c r="R27" s="51"/>
    </row>
    <row r="28" spans="1:18" ht="29.25" customHeight="1">
      <c r="A28" s="88"/>
      <c r="B28" s="76"/>
      <c r="C28" s="73"/>
      <c r="D28" s="26"/>
      <c r="E28" s="1"/>
      <c r="F28" s="1"/>
      <c r="G28" s="1"/>
      <c r="H28" s="1"/>
      <c r="I28" s="1"/>
      <c r="J28" s="8"/>
      <c r="K28" s="34">
        <v>3</v>
      </c>
      <c r="L28" s="16" t="s">
        <v>43</v>
      </c>
      <c r="M28" s="30">
        <v>400669950</v>
      </c>
      <c r="N28" s="15">
        <v>80133375</v>
      </c>
      <c r="O28" s="148">
        <f>'[1]MARET'!$L$260</f>
        <v>28960900</v>
      </c>
      <c r="P28" s="157">
        <f t="shared" si="0"/>
        <v>36.14087139097785</v>
      </c>
      <c r="Q28" s="15"/>
      <c r="R28" s="51" t="s">
        <v>51</v>
      </c>
    </row>
    <row r="29" spans="1:18" ht="29.25" customHeight="1">
      <c r="A29" s="88"/>
      <c r="B29" s="76"/>
      <c r="C29" s="73"/>
      <c r="D29" s="26"/>
      <c r="E29" s="1"/>
      <c r="F29" s="1"/>
      <c r="G29" s="1"/>
      <c r="H29" s="1"/>
      <c r="I29" s="1"/>
      <c r="J29" s="8"/>
      <c r="K29" s="34">
        <v>4</v>
      </c>
      <c r="L29" s="16" t="s">
        <v>44</v>
      </c>
      <c r="M29" s="30">
        <v>46571500</v>
      </c>
      <c r="N29" s="15">
        <v>8706100</v>
      </c>
      <c r="O29" s="148">
        <f>'[1]MARET'!$L$274</f>
        <v>7262400</v>
      </c>
      <c r="P29" s="157">
        <f t="shared" si="0"/>
        <v>83.41737402510884</v>
      </c>
      <c r="Q29" s="15"/>
      <c r="R29" s="51"/>
    </row>
    <row r="30" spans="1:18" ht="29.25" customHeight="1">
      <c r="A30" s="88"/>
      <c r="B30" s="76"/>
      <c r="C30" s="73"/>
      <c r="D30" s="26"/>
      <c r="E30" s="1"/>
      <c r="F30" s="1"/>
      <c r="G30" s="1"/>
      <c r="H30" s="1"/>
      <c r="I30" s="1"/>
      <c r="J30" s="8"/>
      <c r="K30" s="34">
        <v>5</v>
      </c>
      <c r="L30" s="16" t="s">
        <v>56</v>
      </c>
      <c r="M30" s="30">
        <v>156823300</v>
      </c>
      <c r="N30" s="15">
        <v>51513400</v>
      </c>
      <c r="O30" s="148">
        <f>'[1]MARET'!$L$283</f>
        <v>19022500</v>
      </c>
      <c r="P30" s="157">
        <f t="shared" si="0"/>
        <v>36.92728493945265</v>
      </c>
      <c r="Q30" s="15"/>
      <c r="R30" s="51"/>
    </row>
    <row r="31" spans="1:18" ht="31.5" customHeight="1">
      <c r="A31" s="88"/>
      <c r="B31" s="76"/>
      <c r="C31" s="73"/>
      <c r="D31" s="26"/>
      <c r="E31" s="1"/>
      <c r="F31" s="1"/>
      <c r="G31" s="1"/>
      <c r="H31" s="1"/>
      <c r="I31" s="1"/>
      <c r="J31" s="11" t="s">
        <v>14</v>
      </c>
      <c r="K31" s="113" t="s">
        <v>45</v>
      </c>
      <c r="L31" s="114"/>
      <c r="M31" s="17">
        <f>M32</f>
        <v>261761250</v>
      </c>
      <c r="N31" s="17">
        <f>N32</f>
        <v>52410900</v>
      </c>
      <c r="O31" s="149">
        <f>O32</f>
        <v>30760900</v>
      </c>
      <c r="P31" s="157">
        <f t="shared" si="0"/>
        <v>58.69179884337037</v>
      </c>
      <c r="Q31" s="17"/>
      <c r="R31" s="51"/>
    </row>
    <row r="32" spans="1:18" ht="31.5" customHeight="1">
      <c r="A32" s="88"/>
      <c r="B32" s="76"/>
      <c r="C32" s="73"/>
      <c r="D32" s="26"/>
      <c r="E32" s="1"/>
      <c r="F32" s="1"/>
      <c r="G32" s="1"/>
      <c r="H32" s="1"/>
      <c r="I32" s="1"/>
      <c r="J32" s="8"/>
      <c r="K32" s="8">
        <v>1</v>
      </c>
      <c r="L32" s="25" t="s">
        <v>46</v>
      </c>
      <c r="M32" s="30">
        <v>261761250</v>
      </c>
      <c r="N32" s="15">
        <v>52410900</v>
      </c>
      <c r="O32" s="148">
        <f>'[1]MARET'!$L$298</f>
        <v>30760900</v>
      </c>
      <c r="P32" s="157">
        <f t="shared" si="0"/>
        <v>58.69179884337037</v>
      </c>
      <c r="Q32" s="15"/>
      <c r="R32" s="51"/>
    </row>
    <row r="33" spans="1:18" ht="33.75" customHeight="1">
      <c r="A33" s="88"/>
      <c r="B33" s="76"/>
      <c r="C33" s="73"/>
      <c r="D33" s="26"/>
      <c r="E33" s="1"/>
      <c r="F33" s="1"/>
      <c r="G33" s="1"/>
      <c r="H33" s="1"/>
      <c r="I33" s="1"/>
      <c r="J33" s="8"/>
      <c r="K33" s="8"/>
      <c r="L33" s="25"/>
      <c r="M33" s="30"/>
      <c r="N33" s="15"/>
      <c r="O33" s="15"/>
      <c r="P33" s="15"/>
      <c r="Q33" s="15"/>
      <c r="R33" s="51"/>
    </row>
    <row r="34" spans="1:18" ht="16.5" customHeight="1">
      <c r="A34" s="88"/>
      <c r="B34" s="137"/>
      <c r="C34" s="138"/>
      <c r="D34" s="139"/>
      <c r="E34" s="140"/>
      <c r="F34" s="140"/>
      <c r="G34" s="140"/>
      <c r="H34" s="140"/>
      <c r="I34" s="140"/>
      <c r="J34" s="141"/>
      <c r="K34" s="141"/>
      <c r="L34" s="142"/>
      <c r="M34" s="143"/>
      <c r="N34" s="144"/>
      <c r="O34" s="144"/>
      <c r="P34" s="144"/>
      <c r="Q34" s="144"/>
      <c r="R34" s="145"/>
    </row>
    <row r="35" ht="9" customHeight="1"/>
    <row r="36" spans="15:17" ht="15">
      <c r="O36" s="59"/>
      <c r="P36" s="55" t="s">
        <v>52</v>
      </c>
      <c r="Q36" s="59"/>
    </row>
    <row r="37" spans="16:17" ht="6.75" customHeight="1">
      <c r="P37" s="53"/>
      <c r="Q37" s="2"/>
    </row>
    <row r="38" spans="15:17" s="14" customFormat="1" ht="15" customHeight="1">
      <c r="O38" s="60"/>
      <c r="P38" s="56" t="s">
        <v>47</v>
      </c>
      <c r="Q38" s="60"/>
    </row>
    <row r="39" spans="15:17" s="14" customFormat="1" ht="15" customHeight="1">
      <c r="O39" s="60"/>
      <c r="P39" s="56" t="s">
        <v>23</v>
      </c>
      <c r="Q39" s="60"/>
    </row>
    <row r="40" spans="15:17" s="14" customFormat="1" ht="15" customHeight="1">
      <c r="O40" s="61"/>
      <c r="P40" s="54"/>
      <c r="Q40" s="61"/>
    </row>
    <row r="41" spans="15:17" s="14" customFormat="1" ht="15" customHeight="1">
      <c r="O41" s="61"/>
      <c r="P41" s="54"/>
      <c r="Q41" s="61"/>
    </row>
    <row r="42" spans="12:17" ht="15">
      <c r="L42" s="19"/>
      <c r="P42" s="53"/>
      <c r="Q42" s="2"/>
    </row>
    <row r="43" spans="12:17" ht="15">
      <c r="L43" s="18"/>
      <c r="P43" s="53"/>
      <c r="Q43" s="2"/>
    </row>
    <row r="44" spans="12:17" ht="15.75">
      <c r="L44" s="18"/>
      <c r="O44" s="58"/>
      <c r="P44" s="57" t="s">
        <v>53</v>
      </c>
      <c r="Q44" s="58"/>
    </row>
    <row r="45" spans="12:17" ht="15">
      <c r="L45" s="19"/>
      <c r="O45" s="59"/>
      <c r="P45" s="62" t="s">
        <v>54</v>
      </c>
      <c r="Q45" s="59"/>
    </row>
    <row r="46" ht="15">
      <c r="L46" s="19"/>
    </row>
    <row r="47" ht="15">
      <c r="L47" s="19"/>
    </row>
    <row r="48" ht="15">
      <c r="L48" s="19"/>
    </row>
    <row r="49" ht="15">
      <c r="L49" s="19"/>
    </row>
    <row r="50" ht="15">
      <c r="L50" s="18"/>
    </row>
  </sheetData>
  <sheetProtection/>
  <mergeCells count="26">
    <mergeCell ref="A25:A34"/>
    <mergeCell ref="K25:L25"/>
    <mergeCell ref="K31:L31"/>
    <mergeCell ref="K10:L10"/>
    <mergeCell ref="C13:C15"/>
    <mergeCell ref="K13:L13"/>
    <mergeCell ref="K18:L18"/>
    <mergeCell ref="C19:C24"/>
    <mergeCell ref="K20:L20"/>
    <mergeCell ref="K22:L22"/>
    <mergeCell ref="D6:D8"/>
    <mergeCell ref="E6:E8"/>
    <mergeCell ref="F6:I7"/>
    <mergeCell ref="M6:M8"/>
    <mergeCell ref="N6:Q7"/>
    <mergeCell ref="J9:L9"/>
    <mergeCell ref="A1:R1"/>
    <mergeCell ref="A2:R2"/>
    <mergeCell ref="A4:A8"/>
    <mergeCell ref="B4:B8"/>
    <mergeCell ref="C4:I5"/>
    <mergeCell ref="J4:L8"/>
    <mergeCell ref="M4:Q4"/>
    <mergeCell ref="R4:R8"/>
    <mergeCell ref="M5:Q5"/>
    <mergeCell ref="C6:C8"/>
  </mergeCells>
  <printOptions horizontalCentered="1"/>
  <pageMargins left="0.3937007874015748" right="0.4" top="0.83" bottom="0.68" header="0.2362204724409449" footer="0.2755905511811024"/>
  <pageSetup fitToHeight="0" horizontalDpi="300" verticalDpi="300" orientation="landscape" paperSize="9" scale="65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="60" zoomScaleNormal="81" zoomScalePageLayoutView="0" workbookViewId="0" topLeftCell="A1">
      <selection activeCell="L15" sqref="L15"/>
    </sheetView>
  </sheetViews>
  <sheetFormatPr defaultColWidth="9.140625" defaultRowHeight="15"/>
  <cols>
    <col min="1" max="1" width="4.00390625" style="0" customWidth="1"/>
    <col min="2" max="2" width="18.7109375" style="0" customWidth="1"/>
    <col min="3" max="3" width="18.28125" style="0" customWidth="1"/>
    <col min="4" max="4" width="8.00390625" style="0" customWidth="1"/>
    <col min="5" max="5" width="8.8515625" style="0" customWidth="1"/>
    <col min="6" max="6" width="8.28125" style="0" bestFit="1" customWidth="1"/>
    <col min="7" max="7" width="10.57421875" style="0" bestFit="1" customWidth="1"/>
    <col min="8" max="8" width="6.8515625" style="0" bestFit="1" customWidth="1"/>
    <col min="9" max="9" width="4.7109375" style="0" customWidth="1"/>
    <col min="10" max="11" width="3.57421875" style="0" customWidth="1"/>
    <col min="12" max="12" width="47.00390625" style="0" customWidth="1"/>
    <col min="13" max="13" width="17.00390625" style="0" customWidth="1"/>
    <col min="14" max="14" width="16.421875" style="0" customWidth="1"/>
    <col min="15" max="15" width="16.7109375" style="0" customWidth="1"/>
    <col min="16" max="16" width="17.421875" style="0" customWidth="1"/>
    <col min="17" max="17" width="17.28125" style="0" customWidth="1"/>
    <col min="18" max="18" width="19.00390625" style="0" customWidth="1"/>
  </cols>
  <sheetData>
    <row r="1" spans="1:18" ht="2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7.25" customHeight="1">
      <c r="A2" s="115" t="s">
        <v>55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7.5" customHeight="1" thickBot="1"/>
    <row r="4" spans="1:18" ht="18.75" customHeight="1" thickBot="1" thickTop="1">
      <c r="A4" s="116" t="s">
        <v>0</v>
      </c>
      <c r="B4" s="119" t="s">
        <v>1</v>
      </c>
      <c r="C4" s="122" t="s">
        <v>22</v>
      </c>
      <c r="D4" s="123"/>
      <c r="E4" s="123"/>
      <c r="F4" s="123"/>
      <c r="G4" s="123"/>
      <c r="H4" s="123"/>
      <c r="I4" s="123"/>
      <c r="J4" s="122" t="s">
        <v>8</v>
      </c>
      <c r="K4" s="123"/>
      <c r="L4" s="124"/>
      <c r="M4" s="94" t="s">
        <v>7</v>
      </c>
      <c r="N4" s="95"/>
      <c r="O4" s="95"/>
      <c r="P4" s="95"/>
      <c r="Q4" s="96"/>
      <c r="R4" s="129" t="s">
        <v>21</v>
      </c>
    </row>
    <row r="5" spans="1:18" ht="18" customHeight="1" thickBot="1">
      <c r="A5" s="117"/>
      <c r="B5" s="120"/>
      <c r="C5" s="100"/>
      <c r="D5" s="101"/>
      <c r="E5" s="101"/>
      <c r="F5" s="101"/>
      <c r="G5" s="101"/>
      <c r="H5" s="101"/>
      <c r="I5" s="101"/>
      <c r="J5" s="125"/>
      <c r="K5" s="105"/>
      <c r="L5" s="106"/>
      <c r="M5" s="91" t="s">
        <v>5</v>
      </c>
      <c r="N5" s="92"/>
      <c r="O5" s="92"/>
      <c r="P5" s="92"/>
      <c r="Q5" s="93"/>
      <c r="R5" s="130"/>
    </row>
    <row r="6" spans="1:18" ht="12" customHeight="1">
      <c r="A6" s="117"/>
      <c r="B6" s="120"/>
      <c r="C6" s="132" t="s">
        <v>2</v>
      </c>
      <c r="D6" s="132" t="s">
        <v>3</v>
      </c>
      <c r="E6" s="132" t="s">
        <v>17</v>
      </c>
      <c r="F6" s="97" t="s">
        <v>61</v>
      </c>
      <c r="G6" s="98"/>
      <c r="H6" s="98"/>
      <c r="I6" s="99"/>
      <c r="J6" s="125"/>
      <c r="K6" s="105"/>
      <c r="L6" s="106"/>
      <c r="M6" s="103" t="s">
        <v>6</v>
      </c>
      <c r="N6" s="105" t="s">
        <v>18</v>
      </c>
      <c r="O6" s="105"/>
      <c r="P6" s="105"/>
      <c r="Q6" s="106"/>
      <c r="R6" s="130"/>
    </row>
    <row r="7" spans="1:18" ht="21.75" customHeight="1" thickBot="1">
      <c r="A7" s="117"/>
      <c r="B7" s="120"/>
      <c r="C7" s="120"/>
      <c r="D7" s="120"/>
      <c r="E7" s="120"/>
      <c r="F7" s="100"/>
      <c r="G7" s="101"/>
      <c r="H7" s="101"/>
      <c r="I7" s="102"/>
      <c r="J7" s="125"/>
      <c r="K7" s="105"/>
      <c r="L7" s="106"/>
      <c r="M7" s="103"/>
      <c r="N7" s="101"/>
      <c r="O7" s="101"/>
      <c r="P7" s="101"/>
      <c r="Q7" s="102"/>
      <c r="R7" s="130"/>
    </row>
    <row r="8" spans="1:18" ht="18.75" customHeight="1" thickBot="1">
      <c r="A8" s="118"/>
      <c r="B8" s="121"/>
      <c r="C8" s="121"/>
      <c r="D8" s="121"/>
      <c r="E8" s="121"/>
      <c r="F8" s="3" t="s">
        <v>62</v>
      </c>
      <c r="G8" s="3" t="s">
        <v>63</v>
      </c>
      <c r="H8" s="3" t="s">
        <v>4</v>
      </c>
      <c r="I8" s="3" t="s">
        <v>64</v>
      </c>
      <c r="J8" s="126"/>
      <c r="K8" s="127"/>
      <c r="L8" s="128"/>
      <c r="M8" s="104"/>
      <c r="N8" s="3" t="s">
        <v>62</v>
      </c>
      <c r="O8" s="3" t="s">
        <v>63</v>
      </c>
      <c r="P8" s="3" t="s">
        <v>4</v>
      </c>
      <c r="Q8" s="3" t="s">
        <v>64</v>
      </c>
      <c r="R8" s="131"/>
    </row>
    <row r="9" spans="1:18" ht="18" customHeight="1" thickBot="1">
      <c r="A9" s="49" t="s">
        <v>19</v>
      </c>
      <c r="B9" s="4" t="s">
        <v>20</v>
      </c>
      <c r="C9" s="7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4">
        <v>9</v>
      </c>
      <c r="J9" s="134">
        <v>10</v>
      </c>
      <c r="K9" s="135"/>
      <c r="L9" s="136"/>
      <c r="M9" s="6">
        <v>11</v>
      </c>
      <c r="N9" s="71">
        <v>12</v>
      </c>
      <c r="O9" s="71">
        <v>13</v>
      </c>
      <c r="P9" s="71">
        <v>14</v>
      </c>
      <c r="Q9" s="71">
        <v>15</v>
      </c>
      <c r="R9" s="50">
        <v>16</v>
      </c>
    </row>
    <row r="10" spans="1:18" ht="47.25" customHeight="1" thickTop="1">
      <c r="A10" s="20" t="s">
        <v>10</v>
      </c>
      <c r="B10" s="75" t="s">
        <v>57</v>
      </c>
      <c r="C10" s="74" t="s">
        <v>58</v>
      </c>
      <c r="D10" s="26" t="s">
        <v>4</v>
      </c>
      <c r="E10" s="1">
        <v>10</v>
      </c>
      <c r="F10" s="1">
        <v>5</v>
      </c>
      <c r="G10" s="146">
        <v>4.3</v>
      </c>
      <c r="H10" s="159">
        <f>G10/F10*100</f>
        <v>86</v>
      </c>
      <c r="I10" s="1"/>
      <c r="J10" s="27" t="s">
        <v>13</v>
      </c>
      <c r="K10" s="89" t="s">
        <v>24</v>
      </c>
      <c r="L10" s="90"/>
      <c r="M10" s="28">
        <f>SUM(M11:M12)</f>
        <v>259778450</v>
      </c>
      <c r="N10" s="28">
        <v>112291350</v>
      </c>
      <c r="O10" s="147">
        <f>SUM(O11:O12)</f>
        <v>117023550</v>
      </c>
      <c r="P10" s="150">
        <f>O10/N10*100</f>
        <v>104.21421596587805</v>
      </c>
      <c r="Q10" s="28"/>
      <c r="R10" s="51"/>
    </row>
    <row r="11" spans="1:18" ht="33" customHeight="1">
      <c r="A11" s="21"/>
      <c r="B11" s="72"/>
      <c r="C11" s="73"/>
      <c r="D11" s="26"/>
      <c r="E11" s="1"/>
      <c r="F11" s="1"/>
      <c r="G11" s="1"/>
      <c r="H11" s="1"/>
      <c r="I11" s="1"/>
      <c r="J11" s="11"/>
      <c r="K11" s="8">
        <v>1</v>
      </c>
      <c r="L11" s="29" t="s">
        <v>25</v>
      </c>
      <c r="M11" s="30">
        <v>249344300</v>
      </c>
      <c r="N11" s="15">
        <v>107217000</v>
      </c>
      <c r="O11" s="148">
        <f>137339750-'[2]REALISASI RENCANA AKSI TW I'!$N$11</f>
        <v>113016400</v>
      </c>
      <c r="P11" s="158">
        <f aca="true" t="shared" si="0" ref="P11:P32">O11/N11*100</f>
        <v>105.40903028437654</v>
      </c>
      <c r="Q11" s="153"/>
      <c r="R11" s="51" t="s">
        <v>49</v>
      </c>
    </row>
    <row r="12" spans="1:18" ht="31.5" customHeight="1">
      <c r="A12" s="22"/>
      <c r="B12" s="72"/>
      <c r="C12" s="73"/>
      <c r="D12" s="26"/>
      <c r="E12" s="1"/>
      <c r="F12" s="1"/>
      <c r="G12" s="1"/>
      <c r="H12" s="1"/>
      <c r="I12" s="1"/>
      <c r="J12" s="11"/>
      <c r="K12" s="8">
        <v>2</v>
      </c>
      <c r="L12" s="29" t="s">
        <v>26</v>
      </c>
      <c r="M12" s="42">
        <v>10434150</v>
      </c>
      <c r="N12" s="42">
        <v>5074350</v>
      </c>
      <c r="O12" s="148">
        <f>5073775-'[2]REALISASI RENCANA AKSI TW I'!$N$12</f>
        <v>4007150</v>
      </c>
      <c r="P12" s="158">
        <f t="shared" si="0"/>
        <v>78.96873491186062</v>
      </c>
      <c r="Q12" s="154"/>
      <c r="R12" s="51" t="s">
        <v>50</v>
      </c>
    </row>
    <row r="13" spans="1:18" ht="33" customHeight="1">
      <c r="A13" s="22"/>
      <c r="B13" s="69"/>
      <c r="C13" s="110"/>
      <c r="D13" s="26"/>
      <c r="E13" s="1"/>
      <c r="F13" s="1"/>
      <c r="G13" s="1"/>
      <c r="H13" s="1"/>
      <c r="I13" s="1"/>
      <c r="J13" s="43" t="s">
        <v>14</v>
      </c>
      <c r="K13" s="111" t="s">
        <v>27</v>
      </c>
      <c r="L13" s="112"/>
      <c r="M13" s="44">
        <f>SUM(M14:M17)</f>
        <v>327098140</v>
      </c>
      <c r="N13" s="44">
        <v>147200440</v>
      </c>
      <c r="O13" s="149">
        <f>SUM(O14:O17)</f>
        <v>144086073</v>
      </c>
      <c r="P13" s="158">
        <f t="shared" si="0"/>
        <v>97.88426787311234</v>
      </c>
      <c r="Q13" s="155"/>
      <c r="R13" s="51"/>
    </row>
    <row r="14" spans="1:18" ht="45" customHeight="1">
      <c r="A14" s="22"/>
      <c r="B14" s="69"/>
      <c r="C14" s="110"/>
      <c r="D14" s="9"/>
      <c r="E14" s="9"/>
      <c r="F14" s="9"/>
      <c r="G14" s="9"/>
      <c r="H14" s="9"/>
      <c r="I14" s="9"/>
      <c r="J14" s="10"/>
      <c r="K14" s="8">
        <v>1</v>
      </c>
      <c r="L14" s="29" t="s">
        <v>28</v>
      </c>
      <c r="M14" s="30">
        <v>199694165</v>
      </c>
      <c r="N14" s="15">
        <v>85850000</v>
      </c>
      <c r="O14" s="148">
        <f>108529480-'[2]REALISASI RENCANA AKSI TW I'!$N$14</f>
        <v>90979480</v>
      </c>
      <c r="P14" s="158">
        <f t="shared" si="0"/>
        <v>105.97493302271404</v>
      </c>
      <c r="Q14" s="153"/>
      <c r="R14" s="51" t="s">
        <v>51</v>
      </c>
    </row>
    <row r="15" spans="1:18" ht="33" customHeight="1">
      <c r="A15" s="22"/>
      <c r="B15" s="69"/>
      <c r="C15" s="110"/>
      <c r="D15" s="9"/>
      <c r="E15" s="9"/>
      <c r="F15" s="9"/>
      <c r="G15" s="9"/>
      <c r="H15" s="9"/>
      <c r="I15" s="9"/>
      <c r="J15" s="10"/>
      <c r="K15" s="8">
        <v>2</v>
      </c>
      <c r="L15" s="29" t="s">
        <v>29</v>
      </c>
      <c r="M15" s="30">
        <v>37465550</v>
      </c>
      <c r="N15" s="15">
        <v>22635000</v>
      </c>
      <c r="O15" s="148">
        <f>32513658-'[3]RENCANA AKSI 2019'!Q15</f>
        <v>32513658</v>
      </c>
      <c r="P15" s="158">
        <f t="shared" si="0"/>
        <v>143.64328694499667</v>
      </c>
      <c r="Q15" s="153"/>
      <c r="R15" s="51"/>
    </row>
    <row r="16" spans="1:18" ht="33" customHeight="1">
      <c r="A16" s="22"/>
      <c r="B16" s="69"/>
      <c r="C16" s="25"/>
      <c r="D16" s="9"/>
      <c r="E16" s="9"/>
      <c r="F16" s="9"/>
      <c r="G16" s="9"/>
      <c r="H16" s="9"/>
      <c r="I16" s="9"/>
      <c r="J16" s="10"/>
      <c r="K16" s="8">
        <v>3</v>
      </c>
      <c r="L16" s="29" t="s">
        <v>30</v>
      </c>
      <c r="M16" s="30">
        <v>5880475</v>
      </c>
      <c r="N16" s="15">
        <v>2549800</v>
      </c>
      <c r="O16" s="148">
        <f>192935-'[2]REALISASI RENCANA AKSI TW I'!$N$16</f>
        <v>192935</v>
      </c>
      <c r="P16" s="158">
        <f t="shared" si="0"/>
        <v>7.5666718958349675</v>
      </c>
      <c r="Q16" s="153"/>
      <c r="R16" s="51"/>
    </row>
    <row r="17" spans="1:18" ht="33" customHeight="1">
      <c r="A17" s="22"/>
      <c r="B17" s="69"/>
      <c r="C17" s="25"/>
      <c r="D17" s="9"/>
      <c r="E17" s="9"/>
      <c r="F17" s="9"/>
      <c r="G17" s="9"/>
      <c r="H17" s="9"/>
      <c r="I17" s="9"/>
      <c r="J17" s="10"/>
      <c r="K17" s="8">
        <v>4</v>
      </c>
      <c r="L17" s="29" t="s">
        <v>31</v>
      </c>
      <c r="M17" s="30">
        <v>84057950</v>
      </c>
      <c r="N17" s="15">
        <v>36165640</v>
      </c>
      <c r="O17" s="148">
        <f>22801350-'[2]REALISASI RENCANA AKSI TW I'!$N$17</f>
        <v>20400000</v>
      </c>
      <c r="P17" s="158">
        <f t="shared" si="0"/>
        <v>56.40713118860886</v>
      </c>
      <c r="Q17" s="153"/>
      <c r="R17" s="51"/>
    </row>
    <row r="18" spans="1:18" ht="21" customHeight="1">
      <c r="A18" s="22"/>
      <c r="B18" s="69"/>
      <c r="C18" s="25"/>
      <c r="D18" s="9"/>
      <c r="E18" s="9"/>
      <c r="F18" s="9"/>
      <c r="G18" s="9"/>
      <c r="H18" s="9"/>
      <c r="I18" s="9"/>
      <c r="J18" s="43" t="s">
        <v>15</v>
      </c>
      <c r="K18" s="111" t="s">
        <v>32</v>
      </c>
      <c r="L18" s="112"/>
      <c r="M18" s="44">
        <f>M19</f>
        <v>55305825</v>
      </c>
      <c r="N18" s="44">
        <v>32355000</v>
      </c>
      <c r="O18" s="149">
        <f>O19</f>
        <v>12285000</v>
      </c>
      <c r="P18" s="158">
        <f t="shared" si="0"/>
        <v>37.96940194714882</v>
      </c>
      <c r="Q18" s="155"/>
      <c r="R18" s="51"/>
    </row>
    <row r="19" spans="1:18" ht="35.25" customHeight="1">
      <c r="A19" s="22"/>
      <c r="B19" s="69"/>
      <c r="C19" s="110"/>
      <c r="D19" s="8"/>
      <c r="E19" s="9"/>
      <c r="F19" s="1"/>
      <c r="G19" s="1"/>
      <c r="H19" s="1"/>
      <c r="I19" s="1"/>
      <c r="J19" s="12"/>
      <c r="K19" s="8">
        <v>1</v>
      </c>
      <c r="L19" s="29" t="s">
        <v>33</v>
      </c>
      <c r="M19" s="42">
        <v>55305825</v>
      </c>
      <c r="N19" s="42">
        <v>32355000</v>
      </c>
      <c r="O19" s="148">
        <f>44995742-'[2]REALISASI RENCANA AKSI TW I'!$N$19</f>
        <v>12285000</v>
      </c>
      <c r="P19" s="158">
        <f t="shared" si="0"/>
        <v>37.96940194714882</v>
      </c>
      <c r="Q19" s="154"/>
      <c r="R19" s="51"/>
    </row>
    <row r="20" spans="1:18" ht="34.5" customHeight="1">
      <c r="A20" s="22"/>
      <c r="B20" s="69"/>
      <c r="C20" s="110"/>
      <c r="D20" s="8"/>
      <c r="E20" s="9"/>
      <c r="F20" s="1"/>
      <c r="G20" s="1"/>
      <c r="H20" s="1"/>
      <c r="I20" s="1"/>
      <c r="J20" s="43" t="s">
        <v>16</v>
      </c>
      <c r="K20" s="111" t="s">
        <v>34</v>
      </c>
      <c r="L20" s="112"/>
      <c r="M20" s="31">
        <f>M21</f>
        <v>159368600</v>
      </c>
      <c r="N20" s="31">
        <v>68528498</v>
      </c>
      <c r="O20" s="149">
        <f>O21</f>
        <v>63134000</v>
      </c>
      <c r="P20" s="158">
        <f t="shared" si="0"/>
        <v>92.1280953801147</v>
      </c>
      <c r="Q20" s="156"/>
      <c r="R20" s="51"/>
    </row>
    <row r="21" spans="1:18" ht="30.75" customHeight="1">
      <c r="A21" s="22"/>
      <c r="B21" s="69"/>
      <c r="C21" s="110"/>
      <c r="D21" s="8"/>
      <c r="E21" s="9"/>
      <c r="F21" s="1"/>
      <c r="G21" s="1"/>
      <c r="H21" s="1"/>
      <c r="I21" s="1"/>
      <c r="J21" s="12"/>
      <c r="K21" s="8">
        <v>1</v>
      </c>
      <c r="L21" s="29" t="s">
        <v>35</v>
      </c>
      <c r="M21" s="42">
        <v>159368600</v>
      </c>
      <c r="N21" s="42">
        <v>68528498</v>
      </c>
      <c r="O21" s="148">
        <f>86143400-'[2]REALISASI RENCANA AKSI TW I'!$N$21</f>
        <v>63134000</v>
      </c>
      <c r="P21" s="158">
        <f t="shared" si="0"/>
        <v>92.1280953801147</v>
      </c>
      <c r="Q21" s="154"/>
      <c r="R21" s="51"/>
    </row>
    <row r="22" spans="1:18" ht="42" customHeight="1">
      <c r="A22" s="22"/>
      <c r="B22" s="69"/>
      <c r="C22" s="110"/>
      <c r="D22" s="8"/>
      <c r="E22" s="9"/>
      <c r="F22" s="1"/>
      <c r="G22" s="1"/>
      <c r="H22" s="1"/>
      <c r="I22" s="1"/>
      <c r="J22" s="43" t="s">
        <v>36</v>
      </c>
      <c r="K22" s="111" t="s">
        <v>37</v>
      </c>
      <c r="L22" s="112"/>
      <c r="M22" s="31">
        <f>M23</f>
        <v>23181950</v>
      </c>
      <c r="N22" s="31">
        <v>9705000</v>
      </c>
      <c r="O22" s="149">
        <f>O23</f>
        <v>8977500</v>
      </c>
      <c r="P22" s="158">
        <f t="shared" si="0"/>
        <v>92.50386398763524</v>
      </c>
      <c r="Q22" s="156"/>
      <c r="R22" s="51"/>
    </row>
    <row r="23" spans="1:18" ht="30.75" customHeight="1">
      <c r="A23" s="22"/>
      <c r="B23" s="69"/>
      <c r="C23" s="110"/>
      <c r="D23" s="8"/>
      <c r="E23" s="9"/>
      <c r="F23" s="1"/>
      <c r="G23" s="1"/>
      <c r="H23" s="1"/>
      <c r="I23" s="1"/>
      <c r="J23" s="12"/>
      <c r="K23" s="8">
        <v>1</v>
      </c>
      <c r="L23" s="29" t="s">
        <v>38</v>
      </c>
      <c r="M23" s="42">
        <v>23181950</v>
      </c>
      <c r="N23" s="42">
        <v>9705000</v>
      </c>
      <c r="O23" s="148">
        <f>13607950-'[2]REALISASI RENCANA AKSI TW I'!$N$23</f>
        <v>8977500</v>
      </c>
      <c r="P23" s="157">
        <f t="shared" si="0"/>
        <v>92.50386398763524</v>
      </c>
      <c r="Q23" s="42"/>
      <c r="R23" s="51"/>
    </row>
    <row r="24" spans="1:18" ht="33" customHeight="1" thickBot="1">
      <c r="A24" s="46"/>
      <c r="B24" s="70"/>
      <c r="C24" s="133"/>
      <c r="D24" s="45"/>
      <c r="E24" s="45"/>
      <c r="F24" s="45"/>
      <c r="G24" s="45"/>
      <c r="H24" s="45"/>
      <c r="I24" s="45"/>
      <c r="J24" s="47"/>
      <c r="K24" s="13"/>
      <c r="L24" s="32"/>
      <c r="M24" s="48"/>
      <c r="N24" s="23"/>
      <c r="O24" s="23"/>
      <c r="P24" s="23"/>
      <c r="Q24" s="23"/>
      <c r="R24" s="52"/>
    </row>
    <row r="25" spans="1:18" ht="63.75" thickTop="1">
      <c r="A25" s="87" t="s">
        <v>11</v>
      </c>
      <c r="B25" s="79" t="s">
        <v>59</v>
      </c>
      <c r="C25" s="80" t="s">
        <v>60</v>
      </c>
      <c r="D25" s="24" t="s">
        <v>4</v>
      </c>
      <c r="E25" s="37">
        <v>80</v>
      </c>
      <c r="F25" s="24">
        <v>60</v>
      </c>
      <c r="G25" s="146">
        <v>57</v>
      </c>
      <c r="H25" s="159">
        <f>G25/F25*100</f>
        <v>95</v>
      </c>
      <c r="I25" s="24"/>
      <c r="J25" s="11" t="s">
        <v>13</v>
      </c>
      <c r="K25" s="111" t="s">
        <v>40</v>
      </c>
      <c r="L25" s="112"/>
      <c r="M25" s="38">
        <f>SUM(M26:M30)</f>
        <v>760304300</v>
      </c>
      <c r="N25" s="38">
        <v>343491974</v>
      </c>
      <c r="O25" s="149">
        <f>SUM(O26:O30)</f>
        <v>273763550</v>
      </c>
      <c r="P25" s="150">
        <f t="shared" si="0"/>
        <v>79.70013005311152</v>
      </c>
      <c r="Q25" s="38"/>
      <c r="R25" s="51"/>
    </row>
    <row r="26" spans="1:18" ht="29.25" customHeight="1">
      <c r="A26" s="88"/>
      <c r="B26" s="76"/>
      <c r="C26" s="73"/>
      <c r="D26" s="24"/>
      <c r="E26" s="33"/>
      <c r="F26" s="33"/>
      <c r="G26" s="33"/>
      <c r="H26" s="33"/>
      <c r="I26" s="33"/>
      <c r="J26" s="34"/>
      <c r="K26" s="34">
        <v>1</v>
      </c>
      <c r="L26" s="16" t="s">
        <v>41</v>
      </c>
      <c r="M26" s="35">
        <v>149782100</v>
      </c>
      <c r="N26" s="15">
        <v>48710350</v>
      </c>
      <c r="O26" s="148">
        <f>46070350-'[2]REALISASI RENCANA AKSI TW I'!$N$27</f>
        <v>44792500</v>
      </c>
      <c r="P26" s="157">
        <f t="shared" si="0"/>
        <v>91.9568428475673</v>
      </c>
      <c r="Q26" s="15"/>
      <c r="R26" s="51" t="s">
        <v>49</v>
      </c>
    </row>
    <row r="27" spans="1:18" ht="29.25" customHeight="1">
      <c r="A27" s="88"/>
      <c r="B27" s="76"/>
      <c r="C27" s="73"/>
      <c r="D27" s="24"/>
      <c r="E27" s="24"/>
      <c r="F27" s="24"/>
      <c r="G27" s="24"/>
      <c r="H27" s="24"/>
      <c r="I27" s="24"/>
      <c r="J27" s="8"/>
      <c r="K27" s="34">
        <v>2</v>
      </c>
      <c r="L27" s="16" t="s">
        <v>42</v>
      </c>
      <c r="M27" s="30">
        <v>6457450</v>
      </c>
      <c r="N27" s="15">
        <v>0</v>
      </c>
      <c r="O27" s="148">
        <v>0</v>
      </c>
      <c r="P27" s="157"/>
      <c r="Q27" s="15"/>
      <c r="R27" s="51"/>
    </row>
    <row r="28" spans="1:18" ht="29.25" customHeight="1">
      <c r="A28" s="88"/>
      <c r="B28" s="76"/>
      <c r="C28" s="73"/>
      <c r="D28" s="26"/>
      <c r="E28" s="1"/>
      <c r="F28" s="1"/>
      <c r="G28" s="1"/>
      <c r="H28" s="1"/>
      <c r="I28" s="1"/>
      <c r="J28" s="8"/>
      <c r="K28" s="34">
        <v>3</v>
      </c>
      <c r="L28" s="16" t="s">
        <v>43</v>
      </c>
      <c r="M28" s="30">
        <v>400669950</v>
      </c>
      <c r="N28" s="15">
        <v>172287124</v>
      </c>
      <c r="O28" s="148">
        <f>187381450-'[2]REALISASI RENCANA AKSI TW I'!$N$29</f>
        <v>158420550</v>
      </c>
      <c r="P28" s="157">
        <f t="shared" si="0"/>
        <v>91.95147398246661</v>
      </c>
      <c r="Q28" s="15"/>
      <c r="R28" s="51" t="s">
        <v>51</v>
      </c>
    </row>
    <row r="29" spans="1:18" ht="29.25" customHeight="1">
      <c r="A29" s="88"/>
      <c r="B29" s="76"/>
      <c r="C29" s="73"/>
      <c r="D29" s="26"/>
      <c r="E29" s="1"/>
      <c r="F29" s="1"/>
      <c r="G29" s="1"/>
      <c r="H29" s="1"/>
      <c r="I29" s="1"/>
      <c r="J29" s="8"/>
      <c r="K29" s="34">
        <v>4</v>
      </c>
      <c r="L29" s="16" t="s">
        <v>44</v>
      </c>
      <c r="M29" s="30">
        <v>46571500</v>
      </c>
      <c r="N29" s="15">
        <v>11751100</v>
      </c>
      <c r="O29" s="148">
        <f>36262400-'[2]REALISASI RENCANA AKSI TW I'!$N$30</f>
        <v>29000000</v>
      </c>
      <c r="P29" s="157">
        <f t="shared" si="0"/>
        <v>246.7854073235697</v>
      </c>
      <c r="Q29" s="15"/>
      <c r="R29" s="51"/>
    </row>
    <row r="30" spans="1:18" ht="29.25" customHeight="1">
      <c r="A30" s="88"/>
      <c r="B30" s="76"/>
      <c r="C30" s="73"/>
      <c r="D30" s="26"/>
      <c r="E30" s="1"/>
      <c r="F30" s="1"/>
      <c r="G30" s="1"/>
      <c r="H30" s="1"/>
      <c r="I30" s="1"/>
      <c r="J30" s="8"/>
      <c r="K30" s="34">
        <v>5</v>
      </c>
      <c r="L30" s="16" t="s">
        <v>56</v>
      </c>
      <c r="M30" s="30">
        <v>156823300</v>
      </c>
      <c r="N30" s="15">
        <v>110743400</v>
      </c>
      <c r="O30" s="148">
        <f>60573000-'[2]REALISASI RENCANA AKSI TW I'!$N$31</f>
        <v>41550500</v>
      </c>
      <c r="P30" s="157">
        <f t="shared" si="0"/>
        <v>37.51961742189602</v>
      </c>
      <c r="Q30" s="15"/>
      <c r="R30" s="51"/>
    </row>
    <row r="31" spans="1:18" ht="31.5" customHeight="1">
      <c r="A31" s="88"/>
      <c r="B31" s="76"/>
      <c r="C31" s="73"/>
      <c r="D31" s="26"/>
      <c r="E31" s="1"/>
      <c r="F31" s="1"/>
      <c r="G31" s="1"/>
      <c r="H31" s="1"/>
      <c r="I31" s="1"/>
      <c r="J31" s="11" t="s">
        <v>14</v>
      </c>
      <c r="K31" s="113" t="s">
        <v>45</v>
      </c>
      <c r="L31" s="114"/>
      <c r="M31" s="17">
        <f>M32</f>
        <v>261761250</v>
      </c>
      <c r="N31" s="17">
        <v>112245900</v>
      </c>
      <c r="O31" s="149">
        <f>O32</f>
        <v>80731600</v>
      </c>
      <c r="P31" s="157">
        <f t="shared" si="0"/>
        <v>71.92387427959507</v>
      </c>
      <c r="Q31" s="17"/>
      <c r="R31" s="51"/>
    </row>
    <row r="32" spans="1:18" ht="31.5" customHeight="1">
      <c r="A32" s="88"/>
      <c r="B32" s="76"/>
      <c r="C32" s="73"/>
      <c r="D32" s="26"/>
      <c r="E32" s="1"/>
      <c r="F32" s="1"/>
      <c r="G32" s="1"/>
      <c r="H32" s="1"/>
      <c r="I32" s="1"/>
      <c r="J32" s="8"/>
      <c r="K32" s="8">
        <v>1</v>
      </c>
      <c r="L32" s="25" t="s">
        <v>46</v>
      </c>
      <c r="M32" s="30">
        <v>261761250</v>
      </c>
      <c r="N32" s="15">
        <v>112245900</v>
      </c>
      <c r="O32" s="148">
        <f>111492500-'[2]REALISASI RENCANA AKSI TW I'!$N$33</f>
        <v>80731600</v>
      </c>
      <c r="P32" s="157">
        <f t="shared" si="0"/>
        <v>71.92387427959507</v>
      </c>
      <c r="Q32" s="15"/>
      <c r="R32" s="51"/>
    </row>
    <row r="33" spans="1:18" ht="33.75" customHeight="1">
      <c r="A33" s="88"/>
      <c r="B33" s="76"/>
      <c r="C33" s="73"/>
      <c r="D33" s="26"/>
      <c r="E33" s="1"/>
      <c r="F33" s="1"/>
      <c r="G33" s="1"/>
      <c r="H33" s="1"/>
      <c r="I33" s="1"/>
      <c r="J33" s="8"/>
      <c r="K33" s="8"/>
      <c r="L33" s="25"/>
      <c r="M33" s="30"/>
      <c r="N33" s="15"/>
      <c r="O33" s="15"/>
      <c r="P33" s="15"/>
      <c r="Q33" s="15"/>
      <c r="R33" s="51"/>
    </row>
    <row r="34" spans="1:18" ht="16.5" customHeight="1">
      <c r="A34" s="88"/>
      <c r="B34" s="137"/>
      <c r="C34" s="138"/>
      <c r="D34" s="139"/>
      <c r="E34" s="140"/>
      <c r="F34" s="140"/>
      <c r="G34" s="140"/>
      <c r="H34" s="140"/>
      <c r="I34" s="140"/>
      <c r="J34" s="141"/>
      <c r="K34" s="141"/>
      <c r="L34" s="142"/>
      <c r="M34" s="143"/>
      <c r="N34" s="144"/>
      <c r="O34" s="144"/>
      <c r="P34" s="144"/>
      <c r="Q34" s="144"/>
      <c r="R34" s="145"/>
    </row>
    <row r="35" ht="9" customHeight="1"/>
    <row r="36" spans="15:17" ht="15">
      <c r="O36" s="59"/>
      <c r="P36" s="55" t="s">
        <v>66</v>
      </c>
      <c r="Q36" s="59"/>
    </row>
    <row r="37" spans="16:17" ht="6.75" customHeight="1">
      <c r="P37" s="53"/>
      <c r="Q37" s="2"/>
    </row>
    <row r="38" spans="15:17" s="14" customFormat="1" ht="15" customHeight="1">
      <c r="O38" s="60"/>
      <c r="P38" s="56" t="s">
        <v>47</v>
      </c>
      <c r="Q38" s="60"/>
    </row>
    <row r="39" spans="15:17" s="14" customFormat="1" ht="15" customHeight="1">
      <c r="O39" s="60"/>
      <c r="P39" s="56" t="s">
        <v>23</v>
      </c>
      <c r="Q39" s="60"/>
    </row>
    <row r="40" spans="15:17" s="14" customFormat="1" ht="15" customHeight="1">
      <c r="O40" s="61"/>
      <c r="P40" s="54"/>
      <c r="Q40" s="61"/>
    </row>
    <row r="41" spans="15:17" s="14" customFormat="1" ht="15" customHeight="1">
      <c r="O41" s="61"/>
      <c r="P41" s="54"/>
      <c r="Q41" s="61"/>
    </row>
    <row r="42" spans="12:17" ht="15">
      <c r="L42" s="19"/>
      <c r="P42" s="53"/>
      <c r="Q42" s="2"/>
    </row>
    <row r="43" spans="12:17" ht="15">
      <c r="L43" s="18"/>
      <c r="P43" s="53"/>
      <c r="Q43" s="2"/>
    </row>
    <row r="44" spans="12:17" ht="15.75">
      <c r="L44" s="18"/>
      <c r="O44" s="58"/>
      <c r="P44" s="57" t="s">
        <v>53</v>
      </c>
      <c r="Q44" s="58"/>
    </row>
    <row r="45" spans="12:17" ht="15">
      <c r="L45" s="19"/>
      <c r="O45" s="59"/>
      <c r="P45" s="62" t="s">
        <v>54</v>
      </c>
      <c r="Q45" s="59"/>
    </row>
    <row r="46" ht="15">
      <c r="L46" s="19"/>
    </row>
    <row r="47" ht="15">
      <c r="L47" s="19"/>
    </row>
    <row r="48" ht="15">
      <c r="L48" s="19"/>
    </row>
    <row r="49" ht="15">
      <c r="L49" s="19"/>
    </row>
    <row r="50" ht="15">
      <c r="L50" s="18"/>
    </row>
  </sheetData>
  <sheetProtection/>
  <mergeCells count="26">
    <mergeCell ref="A25:A34"/>
    <mergeCell ref="K25:L25"/>
    <mergeCell ref="K31:L31"/>
    <mergeCell ref="K10:L10"/>
    <mergeCell ref="C13:C15"/>
    <mergeCell ref="K13:L13"/>
    <mergeCell ref="K18:L18"/>
    <mergeCell ref="C19:C24"/>
    <mergeCell ref="K20:L20"/>
    <mergeCell ref="K22:L22"/>
    <mergeCell ref="D6:D8"/>
    <mergeCell ref="E6:E8"/>
    <mergeCell ref="F6:I7"/>
    <mergeCell ref="M6:M8"/>
    <mergeCell ref="N6:Q7"/>
    <mergeCell ref="J9:L9"/>
    <mergeCell ref="A1:R1"/>
    <mergeCell ref="A2:R2"/>
    <mergeCell ref="A4:A8"/>
    <mergeCell ref="B4:B8"/>
    <mergeCell ref="C4:I5"/>
    <mergeCell ref="J4:L8"/>
    <mergeCell ref="M4:Q4"/>
    <mergeCell ref="R4:R8"/>
    <mergeCell ref="M5:Q5"/>
    <mergeCell ref="C6:C8"/>
  </mergeCells>
  <printOptions horizontalCentered="1"/>
  <pageMargins left="0.3937007874015748" right="0.4" top="0.83" bottom="0.68" header="0.2362204724409449" footer="0.2755905511811024"/>
  <pageSetup fitToHeight="0" horizontalDpi="300" verticalDpi="300" orientation="landscape" paperSize="9" scale="65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H34" sqref="H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axioo</dc:creator>
  <cp:keywords/>
  <dc:description/>
  <cp:lastModifiedBy>Toshiba</cp:lastModifiedBy>
  <cp:lastPrinted>2019-03-14T00:54:26Z</cp:lastPrinted>
  <dcterms:created xsi:type="dcterms:W3CDTF">2016-02-02T04:07:00Z</dcterms:created>
  <dcterms:modified xsi:type="dcterms:W3CDTF">2019-09-20T01:21:16Z</dcterms:modified>
  <cp:category/>
  <cp:version/>
  <cp:contentType/>
  <cp:contentStatus/>
</cp:coreProperties>
</file>